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4"/>
  </bookViews>
  <sheets>
    <sheet name="1кв" sheetId="25" r:id="rId1"/>
    <sheet name="2кв" sheetId="26" r:id="rId2"/>
    <sheet name="3кв" sheetId="27" r:id="rId3"/>
    <sheet name="4кв" sheetId="28" r:id="rId4"/>
    <sheet name="отчет" sheetId="29" r:id="rId5"/>
  </sheets>
  <definedNames>
    <definedName name="_xlnm.Print_Area" localSheetId="0">'1кв'!$A$1:$E$55</definedName>
    <definedName name="_xlnm.Print_Area" localSheetId="1">'2кв'!$A$1:$E$53</definedName>
    <definedName name="_xlnm.Print_Area" localSheetId="2">'3кв'!$A$1:$E$55</definedName>
    <definedName name="_xlnm.Print_Area" localSheetId="3">'4кв'!$A$1:$E$54</definedName>
    <definedName name="_xlnm.Print_Area" localSheetId="4">отчет!$A$1:$C$47</definedName>
  </definedNames>
  <calcPr calcId="152511"/>
</workbook>
</file>

<file path=xl/calcChain.xml><?xml version="1.0" encoding="utf-8"?>
<calcChain xmlns="http://schemas.openxmlformats.org/spreadsheetml/2006/main">
  <c r="C24" i="29" l="1"/>
  <c r="C30" i="29"/>
  <c r="C18" i="29"/>
  <c r="C25" i="29"/>
  <c r="D15" i="29"/>
  <c r="C31" i="29"/>
  <c r="C29" i="29"/>
  <c r="C26" i="29" s="1"/>
  <c r="C28" i="29"/>
  <c r="C19" i="29"/>
  <c r="C20" i="29"/>
  <c r="C21" i="29"/>
  <c r="C22" i="29"/>
  <c r="C23" i="29"/>
  <c r="C17" i="29"/>
  <c r="C33" i="29" s="1"/>
  <c r="C14" i="29"/>
  <c r="C13" i="29"/>
  <c r="C12" i="29"/>
  <c r="C6" i="29"/>
  <c r="B48" i="28"/>
  <c r="E30" i="28"/>
  <c r="E29" i="28"/>
  <c r="C39" i="29"/>
  <c r="C15" i="29" l="1"/>
  <c r="C34" i="29" s="1"/>
  <c r="E22" i="28"/>
  <c r="E21" i="28"/>
  <c r="E32" i="28" s="1"/>
  <c r="B52" i="28" s="1"/>
  <c r="B53" i="28" l="1"/>
  <c r="E33" i="27"/>
  <c r="E30" i="27"/>
  <c r="B49" i="27" l="1"/>
  <c r="B52" i="27"/>
  <c r="E22" i="27"/>
  <c r="E21" i="27"/>
  <c r="B53" i="27" l="1"/>
  <c r="B54" i="27" s="1"/>
  <c r="B46" i="26"/>
  <c r="E31" i="26"/>
  <c r="E29" i="26"/>
  <c r="B50" i="26"/>
  <c r="B49" i="26"/>
  <c r="E22" i="26"/>
  <c r="E21" i="26"/>
  <c r="B51" i="26" l="1"/>
  <c r="B52" i="26" s="1"/>
  <c r="E27" i="25"/>
  <c r="E30" i="25"/>
  <c r="E29" i="25"/>
  <c r="B52" i="25" l="1"/>
  <c r="B51" i="25"/>
  <c r="E22" i="25"/>
  <c r="E21" i="25"/>
  <c r="E33" i="25" s="1"/>
  <c r="B53" i="25" l="1"/>
  <c r="B54" i="25" l="1"/>
</calcChain>
</file>

<file path=xl/sharedStrings.xml><?xml version="1.0" encoding="utf-8"?>
<sst xmlns="http://schemas.openxmlformats.org/spreadsheetml/2006/main" count="348" uniqueCount="127">
  <si>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</si>
  <si>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</si>
  <si>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</si>
  <si>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</si>
  <si>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</si>
  <si>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</si>
  <si>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</si>
  <si>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</si>
  <si>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</si>
  <si>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</si>
  <si>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</si>
  <si>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</si>
  <si>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</si>
  <si>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</si>
  <si>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</si>
  <si>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</si>
  <si>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</si>
  <si>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</si>
  <si>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</si>
  <si>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</si>
  <si>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</si>
  <si>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постоянно</t>
  </si>
  <si>
    <t>Итого:</t>
  </si>
  <si>
    <t>г. Россошь, ул. Лизы Чайкиной, д. 1а/5</t>
  </si>
  <si>
    <t>Стоимость материалов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</si>
  <si>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</si>
  <si>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</si>
  <si>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</si>
  <si>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</si>
  <si>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1 квартал</t>
  </si>
  <si>
    <t>руб.</t>
  </si>
  <si>
    <t>Работы по содержанию и тек. ремонту</t>
  </si>
  <si>
    <t>Остаток на начало квартала</t>
  </si>
  <si>
    <t>определена приложением № 9 к договору</t>
  </si>
  <si>
    <t xml:space="preserve">Расходы по управлению МКД </t>
  </si>
  <si>
    <t xml:space="preserve">Услуги по содержанию многоквартирного дома </t>
  </si>
  <si>
    <t>Интернет квант-телеком</t>
  </si>
  <si>
    <t xml:space="preserve">именуемый в дальнейшем "Заказчик", в лице </t>
  </si>
  <si>
    <t>Услуги по дератизации и дезинфекции</t>
  </si>
  <si>
    <t xml:space="preserve">По заявке собственников </t>
  </si>
  <si>
    <t>холодная вода на СОИ</t>
  </si>
  <si>
    <t>электроэнергия на СОИ</t>
  </si>
  <si>
    <t>водоотведение на СОИ</t>
  </si>
  <si>
    <t>Интернет Ростелеком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</si>
  <si>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   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</si>
  <si>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</si>
  <si>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</si>
  <si>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№61  от   01.11.2015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</si>
  <si>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№1а/5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Лизы Чайкиной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</si>
  <si>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 xml:space="preserve">Собственники МКД, в лице председателя совета дома 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</si>
  <si>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</si>
  <si>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</si>
  <si>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ч/ч</t>
  </si>
  <si>
    <t>Поверка ОДПУ</t>
  </si>
  <si>
    <t>за 1 квартал 2024 года</t>
  </si>
  <si>
    <t>31.03.2024 г.</t>
  </si>
  <si>
    <t>Обследован.кровли и вход.двери,смазка петель входной двери,крепление уголка на кровле (кв21)</t>
  </si>
  <si>
    <t>Замена участка стояка ГВС (кв17,23)</t>
  </si>
  <si>
    <t>март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</si>
  <si>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</si>
  <si>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</si>
  <si>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двести тридцать девять тысяч четыреста сорок семь рублей 11 копеек.</t>
  </si>
  <si>
    <t>Предъявлено населению 245111,25</t>
  </si>
  <si>
    <t>за 2 квартал 2024 года</t>
  </si>
  <si>
    <t>30.06.2024 г.</t>
  </si>
  <si>
    <t>2 квартал</t>
  </si>
  <si>
    <t>Замена,сварка кранов и резьб ГВС</t>
  </si>
  <si>
    <t>апрель</t>
  </si>
  <si>
    <t>Полив</t>
  </si>
  <si>
    <t xml:space="preserve">           2. Всего за период с "01" 04 2024 г. по "30" 06 2024 г. выполнено работ (оказано услуг) на общую сумму двести двадцать семь тысяч сто девяносто два рубля 14 копеек.</t>
  </si>
  <si>
    <t>Предъявлено населению 239218,59</t>
  </si>
  <si>
    <t>за 3 квартал 2024 года</t>
  </si>
  <si>
    <t>30.09.2024 г.</t>
  </si>
  <si>
    <t>3 квартал</t>
  </si>
  <si>
    <t>Площадь квартир - 3159,1 м2</t>
  </si>
  <si>
    <t>Частичный ремонт плитки в подьезде (кв.5)</t>
  </si>
  <si>
    <t>сентябрь</t>
  </si>
  <si>
    <t>Испытания электрических сетей</t>
  </si>
  <si>
    <t>Предъявлено населению 260187,04</t>
  </si>
  <si>
    <t>Замена вычислителя ВКТ-7-01</t>
  </si>
  <si>
    <t xml:space="preserve">           2. Всего за период с "01" 07 2024 г. по "30" 09 2024 г. выполнено работ (оказано услуг) на общую сумму триста двадцать восемь тысяч сто девятнадцать рублей 15 копеек.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</si>
  <si>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</si>
  <si>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</si>
  <si>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</si>
  <si>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</si>
  <si>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</si>
  <si>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в том числе:</t>
  </si>
  <si>
    <t xml:space="preserve">* холодная вода на СОИ - </t>
  </si>
  <si>
    <t xml:space="preserve">* водоотведение на СОИ- </t>
  </si>
  <si>
    <t>Оплачено в текущем периоде по квитанциям</t>
  </si>
  <si>
    <t xml:space="preserve">Оплачено за размещение оборудования в МОП интернет Ростелеком </t>
  </si>
  <si>
    <t xml:space="preserve">Оплачено за размещение оборудования в МОП интернет Квант-телеком </t>
  </si>
  <si>
    <t>Итого доходов:</t>
  </si>
  <si>
    <t>Расходы:</t>
  </si>
  <si>
    <t>Дератизация, дезинсекция</t>
  </si>
  <si>
    <t>Электроэнергия на СОИ</t>
  </si>
  <si>
    <t>Холодная вода на СОИ</t>
  </si>
  <si>
    <t>Водоотведение на СОИ</t>
  </si>
  <si>
    <t>работы по договору, всего</t>
  </si>
  <si>
    <t xml:space="preserve">   * Корректировка расходов по договору с ОАО "Газпром газораспределения Воронеж" (по статье содержание МКД)</t>
  </si>
  <si>
    <t xml:space="preserve">   * Испытания электрических сетей</t>
  </si>
  <si>
    <t>Итого расходов</t>
  </si>
  <si>
    <t>Остаток средств на 01.01.2025</t>
  </si>
  <si>
    <t>Справочно:</t>
  </si>
  <si>
    <t>Задолженность населения по оплате на 01.01.2024 г.</t>
  </si>
  <si>
    <t>Задолженность населения по оплате на 01.01.2025 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</si>
  <si>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</si>
  <si>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</si>
  <si>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</si>
  <si>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</si>
  <si>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</si>
  <si>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</si>
  <si>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по ж.д. ул. Лизы Чайкиной, д. 1а/5</t>
  </si>
  <si>
    <t>за 4 квартал 2024 года</t>
  </si>
  <si>
    <t>31.12.2024 г.</t>
  </si>
  <si>
    <t>4 квартал</t>
  </si>
  <si>
    <t>Замена стояка ГВС (кв.48)</t>
  </si>
  <si>
    <t>Замена стояка ГВС (кв.50,56,59)</t>
  </si>
  <si>
    <t>октябрь</t>
  </si>
  <si>
    <t>декабрь</t>
  </si>
  <si>
    <t xml:space="preserve">           2. Всего за период с "01" 10 2024 г. по "31" 12 2024 г. выполнено работ (оказано услуг) на общую сумму двести шестьдесят семь тысяч сто шесть рублей 17 копеек.</t>
  </si>
  <si>
    <t>Предъявлено населению 260123,04</t>
  </si>
  <si>
    <t>Начислено всего 1004639,92</t>
  </si>
  <si>
    <t>* электроэнергия на СОИ- 40608,58</t>
  </si>
  <si>
    <t>Непредвиденные работы 60,5 ч/ч</t>
  </si>
  <si>
    <t xml:space="preserve">   * Поверка ОДПУ </t>
  </si>
  <si>
    <t xml:space="preserve">   * Замена вычислителя ВКТ-7-01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</si>
</sst>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u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165" fontId="9" fillId="0" borderId="0"/>
  </cellStyleXfs>
  <cellXfs count="98">
    <xf numFmtId="0" fontId="0" fillId="0" borderId="0" xfId="0"/>
    <xf numFmtId="0" fontId="3" fillId="0" borderId="0" xfId="0" applyFont="1"/>
    <xf numFmtId="164" fontId="5" fillId="0" borderId="0" xfId="1" applyNumberFormat="1" applyFont="1"/>
    <xf numFmtId="164" fontId="3" fillId="0" borderId="0" xfId="1" applyNumberFormat="1" applyFont="1"/>
    <xf numFmtId="164" fontId="5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horizontal="center" vertical="center" wrapText="1"/>
    </xf>
    <xf numFmtId="0" fontId="4" fillId="0" borderId="1" xfId="0" applyFont="1" applyBorder="1"/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164" fontId="3" fillId="0" borderId="1" xfId="1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5" fillId="0" borderId="0" xfId="0" applyFont="1"/>
    <xf numFmtId="0" fontId="3" fillId="0" borderId="2" xfId="0" applyFont="1" applyBorder="1" applyAlignment="1">
      <alignment wrapText="1"/>
    </xf>
    <xf numFmtId="0" fontId="3" fillId="2" borderId="0" xfId="0" applyFont="1" applyFill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2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/>
    <xf numFmtId="49" fontId="16" fillId="0" borderId="1" xfId="0" applyNumberFormat="1" applyFont="1" applyBorder="1"/>
    <xf numFmtId="166" fontId="17" fillId="0" borderId="1" xfId="1" applyNumberFormat="1" applyFont="1" applyBorder="1" applyAlignment="1">
      <alignment horizontal="center"/>
    </xf>
    <xf numFmtId="4" fontId="13" fillId="0" borderId="0" xfId="0" applyNumberFormat="1" applyFont="1"/>
    <xf numFmtId="0" fontId="16" fillId="0" borderId="0" xfId="0" applyFont="1" applyAlignment="1">
      <alignment horizontal="left"/>
    </xf>
    <xf numFmtId="49" fontId="16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49" fontId="16" fillId="0" borderId="1" xfId="0" applyNumberFormat="1" applyFont="1" applyBorder="1" applyAlignment="1"/>
    <xf numFmtId="43" fontId="16" fillId="2" borderId="1" xfId="1" applyFont="1" applyFill="1" applyBorder="1" applyAlignment="1">
      <alignment horizontal="center"/>
    </xf>
    <xf numFmtId="164" fontId="16" fillId="0" borderId="0" xfId="1" applyNumberFormat="1" applyFont="1" applyBorder="1"/>
    <xf numFmtId="0" fontId="16" fillId="0" borderId="0" xfId="0" applyFont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49" fontId="16" fillId="0" borderId="1" xfId="0" applyNumberFormat="1" applyFont="1" applyBorder="1" applyAlignment="1">
      <alignment horizontal="left"/>
    </xf>
    <xf numFmtId="4" fontId="16" fillId="0" borderId="0" xfId="0" applyNumberFormat="1" applyFont="1"/>
    <xf numFmtId="0" fontId="16" fillId="0" borderId="0" xfId="0" applyFont="1" applyBorder="1"/>
    <xf numFmtId="0" fontId="16" fillId="0" borderId="1" xfId="0" applyFont="1" applyBorder="1" applyAlignment="1">
      <alignment wrapText="1"/>
    </xf>
    <xf numFmtId="0" fontId="16" fillId="0" borderId="5" xfId="0" applyFont="1" applyBorder="1" applyAlignment="1">
      <alignment vertical="center" wrapText="1"/>
    </xf>
    <xf numFmtId="43" fontId="14" fillId="0" borderId="0" xfId="0" applyNumberFormat="1" applyFont="1"/>
    <xf numFmtId="0" fontId="16" fillId="0" borderId="4" xfId="0" applyFont="1" applyBorder="1" applyAlignment="1">
      <alignment vertical="center" wrapText="1"/>
    </xf>
    <xf numFmtId="49" fontId="16" fillId="0" borderId="4" xfId="0" applyNumberFormat="1" applyFont="1" applyBorder="1" applyAlignment="1">
      <alignment vertical="center" wrapText="1"/>
    </xf>
    <xf numFmtId="43" fontId="16" fillId="0" borderId="1" xfId="1" applyFont="1" applyBorder="1" applyAlignment="1">
      <alignment horizontal="center"/>
    </xf>
    <xf numFmtId="0" fontId="15" fillId="0" borderId="1" xfId="0" applyFont="1" applyBorder="1" applyAlignment="1">
      <alignment wrapText="1"/>
    </xf>
    <xf numFmtId="43" fontId="16" fillId="2" borderId="1" xfId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wrapText="1"/>
    </xf>
    <xf numFmtId="49" fontId="17" fillId="0" borderId="1" xfId="0" applyNumberFormat="1" applyFont="1" applyBorder="1" applyAlignment="1">
      <alignment horizontal="left"/>
    </xf>
    <xf numFmtId="43" fontId="17" fillId="0" borderId="1" xfId="1" applyFont="1" applyBorder="1" applyAlignment="1">
      <alignment horizontal="center"/>
    </xf>
    <xf numFmtId="164" fontId="17" fillId="0" borderId="1" xfId="1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43" fontId="16" fillId="0" borderId="0" xfId="1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43" fontId="16" fillId="0" borderId="2" xfId="1" applyFont="1" applyBorder="1" applyAlignment="1">
      <alignment horizontal="left"/>
    </xf>
    <xf numFmtId="164" fontId="16" fillId="0" borderId="0" xfId="1" applyNumberFormat="1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view="pageBreakPreview" topLeftCell="A22" zoomScaleSheetLayoutView="100" workbookViewId="0">
      <selection activeCell="E30" sqref="E30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4" width="14.28515625" style="1" customWidth="1"/>
    <col min="5" max="5" width="14.140625" style="1" customWidth="1"/>
    <col min="6" max="6" width="11.7109375" style="1" bestFit="1" customWidth="1"/>
    <col min="7" max="7" width="9.140625" style="1"/>
    <col min="8" max="8" width="12" style="1" bestFit="1" customWidth="1"/>
    <col min="9" max="16384" width="9.140625" style="1"/>
  </cols>
  <sheetData>
    <row r="1" spans="1:5" x14ac:dyDescent="0.25">
      <c r="A1" s="53" t="s">
        <v>11</v>
      </c>
      <c r="B1" s="53"/>
      <c r="C1" s="53"/>
      <c r="D1" s="53"/>
      <c r="E1" s="53"/>
    </row>
    <row r="2" spans="1:5" ht="32.25" customHeight="1" x14ac:dyDescent="0.25">
      <c r="A2" s="54" t="s">
        <v>12</v>
      </c>
      <c r="B2" s="55"/>
      <c r="C2" s="55"/>
      <c r="D2" s="55"/>
      <c r="E2" s="55"/>
    </row>
    <row r="3" spans="1:5" x14ac:dyDescent="0.25">
      <c r="A3" s="54" t="s">
        <v>54</v>
      </c>
      <c r="B3" s="54"/>
      <c r="C3" s="54"/>
      <c r="D3" s="54"/>
      <c r="E3" s="54"/>
    </row>
    <row r="4" spans="1:5" ht="15.6" customHeight="1" x14ac:dyDescent="0.25">
      <c r="A4" s="9" t="s">
        <v>13</v>
      </c>
      <c r="B4" s="10"/>
      <c r="C4" s="10"/>
      <c r="D4" s="25"/>
      <c r="E4" s="24" t="s">
        <v>55</v>
      </c>
    </row>
    <row r="5" spans="1:5" x14ac:dyDescent="0.25">
      <c r="A5" s="12"/>
      <c r="B5" s="10"/>
      <c r="C5" s="10"/>
      <c r="D5" s="10"/>
      <c r="E5" s="10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56" t="s">
        <v>23</v>
      </c>
      <c r="B7" s="56"/>
      <c r="C7" s="56"/>
      <c r="D7" s="56"/>
      <c r="E7" s="56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6" t="s">
        <v>37</v>
      </c>
      <c r="B9" s="46"/>
      <c r="C9" s="46"/>
      <c r="D9" s="46"/>
      <c r="E9" s="46"/>
    </row>
    <row r="10" spans="1:5" ht="25.5" customHeight="1" x14ac:dyDescent="0.25">
      <c r="A10" s="50" t="s">
        <v>14</v>
      </c>
      <c r="B10" s="50"/>
      <c r="C10" s="50"/>
      <c r="D10" s="50"/>
      <c r="E10" s="50"/>
    </row>
    <row r="11" spans="1:5" ht="37.5" customHeight="1" x14ac:dyDescent="0.25">
      <c r="A11" s="46" t="s">
        <v>44</v>
      </c>
      <c r="B11" s="46"/>
      <c r="C11" s="46"/>
      <c r="D11" s="46"/>
      <c r="E11" s="46"/>
    </row>
    <row r="12" spans="1:5" ht="13.5" customHeight="1" x14ac:dyDescent="0.25">
      <c r="A12" s="50" t="s">
        <v>15</v>
      </c>
      <c r="B12" s="50"/>
      <c r="C12" s="50"/>
      <c r="D12" s="50"/>
      <c r="E12" s="50"/>
    </row>
    <row r="13" spans="1:5" ht="21.75" customHeight="1" x14ac:dyDescent="0.25">
      <c r="A13" s="46" t="s">
        <v>45</v>
      </c>
      <c r="B13" s="46"/>
      <c r="C13" s="46"/>
      <c r="D13" s="46"/>
      <c r="E13" s="46"/>
    </row>
    <row r="14" spans="1:5" x14ac:dyDescent="0.25">
      <c r="A14" s="50" t="s">
        <v>2</v>
      </c>
      <c r="B14" s="50"/>
      <c r="C14" s="50"/>
      <c r="D14" s="50"/>
      <c r="E14" s="50"/>
    </row>
    <row r="15" spans="1:5" ht="18.75" customHeight="1" x14ac:dyDescent="0.25">
      <c r="A15" s="46" t="s">
        <v>50</v>
      </c>
      <c r="B15" s="46"/>
      <c r="C15" s="46"/>
      <c r="D15" s="46"/>
      <c r="E15" s="46"/>
    </row>
    <row r="16" spans="1:5" ht="15" customHeight="1" x14ac:dyDescent="0.25">
      <c r="A16" s="50" t="s">
        <v>16</v>
      </c>
      <c r="B16" s="50"/>
      <c r="C16" s="50"/>
      <c r="D16" s="50"/>
      <c r="E16" s="50"/>
    </row>
    <row r="17" spans="1:7" ht="33" customHeight="1" x14ac:dyDescent="0.25">
      <c r="A17" s="46" t="s">
        <v>46</v>
      </c>
      <c r="B17" s="46"/>
      <c r="C17" s="46"/>
      <c r="D17" s="46"/>
      <c r="E17" s="46"/>
    </row>
    <row r="18" spans="1:7" ht="66" customHeight="1" x14ac:dyDescent="0.25">
      <c r="A18" s="46" t="s">
        <v>47</v>
      </c>
      <c r="B18" s="46"/>
      <c r="C18" s="46"/>
      <c r="D18" s="46"/>
      <c r="E18" s="46"/>
    </row>
    <row r="19" spans="1:7" ht="41.25" customHeight="1" x14ac:dyDescent="0.25">
      <c r="A19" s="51" t="s">
        <v>48</v>
      </c>
      <c r="B19" s="51"/>
      <c r="C19" s="51"/>
      <c r="D19" s="51"/>
      <c r="E19" s="51"/>
    </row>
    <row r="20" spans="1:7" ht="135" x14ac:dyDescent="0.25">
      <c r="A20" s="5" t="s">
        <v>7</v>
      </c>
      <c r="B20" s="5" t="s">
        <v>10</v>
      </c>
      <c r="C20" s="5" t="s">
        <v>3</v>
      </c>
      <c r="D20" s="5" t="s">
        <v>9</v>
      </c>
      <c r="E20" s="5" t="s">
        <v>8</v>
      </c>
    </row>
    <row r="21" spans="1:7" ht="45" x14ac:dyDescent="0.25">
      <c r="A21" s="11" t="s">
        <v>35</v>
      </c>
      <c r="B21" s="5" t="s">
        <v>33</v>
      </c>
      <c r="C21" s="5" t="s">
        <v>4</v>
      </c>
      <c r="D21" s="5">
        <v>16.420000000000002</v>
      </c>
      <c r="E21" s="7">
        <f>D21*F21*G21</f>
        <v>155617.266</v>
      </c>
      <c r="F21" s="19">
        <v>3159.1</v>
      </c>
      <c r="G21" s="1">
        <v>3</v>
      </c>
    </row>
    <row r="22" spans="1:7" x14ac:dyDescent="0.25">
      <c r="A22" s="6" t="s">
        <v>34</v>
      </c>
      <c r="B22" s="5" t="s">
        <v>21</v>
      </c>
      <c r="C22" s="5" t="s">
        <v>4</v>
      </c>
      <c r="D22" s="5">
        <v>6.06</v>
      </c>
      <c r="E22" s="7">
        <f>D22*F21*G21</f>
        <v>57432.437999999995</v>
      </c>
    </row>
    <row r="23" spans="1:7" ht="30" x14ac:dyDescent="0.25">
      <c r="A23" s="6" t="s">
        <v>38</v>
      </c>
      <c r="B23" s="5" t="s">
        <v>39</v>
      </c>
      <c r="C23" s="5" t="s">
        <v>4</v>
      </c>
      <c r="D23" s="5"/>
      <c r="E23" s="7">
        <v>0</v>
      </c>
    </row>
    <row r="24" spans="1:7" x14ac:dyDescent="0.25">
      <c r="A24" s="6" t="s">
        <v>41</v>
      </c>
      <c r="B24" s="5" t="s">
        <v>29</v>
      </c>
      <c r="C24" s="5" t="s">
        <v>30</v>
      </c>
      <c r="D24" s="5"/>
      <c r="E24" s="7">
        <v>12823.4</v>
      </c>
    </row>
    <row r="25" spans="1:7" x14ac:dyDescent="0.25">
      <c r="A25" s="6" t="s">
        <v>40</v>
      </c>
      <c r="B25" s="5" t="s">
        <v>29</v>
      </c>
      <c r="C25" s="5" t="s">
        <v>30</v>
      </c>
      <c r="D25" s="5"/>
      <c r="E25" s="7">
        <v>0</v>
      </c>
    </row>
    <row r="26" spans="1:7" x14ac:dyDescent="0.25">
      <c r="A26" s="6" t="s">
        <v>42</v>
      </c>
      <c r="B26" s="5" t="s">
        <v>29</v>
      </c>
      <c r="C26" s="5" t="s">
        <v>30</v>
      </c>
      <c r="D26" s="5"/>
      <c r="E26" s="7">
        <v>0</v>
      </c>
    </row>
    <row r="27" spans="1:7" x14ac:dyDescent="0.25">
      <c r="A27" s="6" t="s">
        <v>24</v>
      </c>
      <c r="B27" s="5" t="s">
        <v>29</v>
      </c>
      <c r="C27" s="5" t="s">
        <v>30</v>
      </c>
      <c r="D27" s="5"/>
      <c r="E27" s="7">
        <f>3254.13+300</f>
        <v>3554.13</v>
      </c>
    </row>
    <row r="28" spans="1:7" s="19" customFormat="1" ht="60" x14ac:dyDescent="0.25">
      <c r="A28" s="28" t="s">
        <v>59</v>
      </c>
      <c r="B28" s="29" t="s">
        <v>60</v>
      </c>
      <c r="C28" s="30" t="s">
        <v>30</v>
      </c>
      <c r="D28" s="30"/>
      <c r="E28" s="31">
        <v>2269</v>
      </c>
    </row>
    <row r="29" spans="1:7" ht="60" x14ac:dyDescent="0.25">
      <c r="A29" s="22" t="s">
        <v>56</v>
      </c>
      <c r="B29" s="23" t="s">
        <v>58</v>
      </c>
      <c r="C29" s="5" t="s">
        <v>52</v>
      </c>
      <c r="D29" s="5">
        <v>4.5</v>
      </c>
      <c r="E29" s="7">
        <f>D29*260.07</f>
        <v>1170.3150000000001</v>
      </c>
    </row>
    <row r="30" spans="1:7" ht="30" x14ac:dyDescent="0.25">
      <c r="A30" s="22" t="s">
        <v>57</v>
      </c>
      <c r="B30" s="23" t="s">
        <v>58</v>
      </c>
      <c r="C30" s="5" t="s">
        <v>52</v>
      </c>
      <c r="D30" s="5">
        <v>8</v>
      </c>
      <c r="E30" s="7">
        <f>D30*260.07</f>
        <v>2080.56</v>
      </c>
    </row>
    <row r="31" spans="1:7" x14ac:dyDescent="0.25">
      <c r="A31" s="22" t="s">
        <v>53</v>
      </c>
      <c r="B31" s="23" t="s">
        <v>29</v>
      </c>
      <c r="C31" s="5" t="s">
        <v>30</v>
      </c>
      <c r="D31" s="5"/>
      <c r="E31" s="7">
        <v>4500</v>
      </c>
    </row>
    <row r="32" spans="1:7" x14ac:dyDescent="0.25">
      <c r="A32" s="6"/>
      <c r="B32" s="5"/>
      <c r="C32" s="5"/>
      <c r="D32" s="5"/>
      <c r="E32" s="13"/>
    </row>
    <row r="33" spans="1:5" s="17" customFormat="1" x14ac:dyDescent="0.25">
      <c r="A33" s="14" t="s">
        <v>22</v>
      </c>
      <c r="B33" s="15"/>
      <c r="C33" s="15"/>
      <c r="D33" s="8"/>
      <c r="E33" s="16">
        <f>SUM(E21:E32)</f>
        <v>239447.109</v>
      </c>
    </row>
    <row r="34" spans="1:5" ht="39" customHeight="1" x14ac:dyDescent="0.25">
      <c r="A34" s="52" t="s">
        <v>61</v>
      </c>
      <c r="B34" s="52"/>
      <c r="C34" s="52"/>
      <c r="D34" s="52"/>
      <c r="E34" s="52"/>
    </row>
    <row r="35" spans="1:5" ht="30" customHeight="1" x14ac:dyDescent="0.25">
      <c r="A35" s="46" t="s">
        <v>20</v>
      </c>
      <c r="B35" s="46"/>
      <c r="C35" s="46"/>
      <c r="D35" s="46"/>
      <c r="E35" s="46"/>
    </row>
    <row r="36" spans="1:5" ht="19.5" customHeight="1" x14ac:dyDescent="0.25">
      <c r="A36" s="46" t="s">
        <v>19</v>
      </c>
      <c r="B36" s="46"/>
      <c r="C36" s="46"/>
      <c r="D36" s="46"/>
      <c r="E36" s="46"/>
    </row>
    <row r="37" spans="1:5" ht="27" customHeight="1" x14ac:dyDescent="0.25">
      <c r="A37" s="46" t="s">
        <v>25</v>
      </c>
      <c r="B37" s="46"/>
      <c r="C37" s="46"/>
      <c r="D37" s="46"/>
      <c r="E37" s="46"/>
    </row>
    <row r="38" spans="1:5" x14ac:dyDescent="0.25">
      <c r="A38" s="46" t="s">
        <v>17</v>
      </c>
      <c r="B38" s="46"/>
      <c r="C38" s="46"/>
      <c r="D38" s="46"/>
      <c r="E38" s="46"/>
    </row>
    <row r="39" spans="1:5" x14ac:dyDescent="0.25">
      <c r="A39" s="49" t="s">
        <v>5</v>
      </c>
      <c r="B39" s="49"/>
      <c r="C39" s="49"/>
      <c r="D39" s="49"/>
      <c r="E39" s="49"/>
    </row>
    <row r="40" spans="1:5" x14ac:dyDescent="0.25">
      <c r="A40" s="46" t="s">
        <v>17</v>
      </c>
      <c r="B40" s="46"/>
      <c r="C40" s="46"/>
      <c r="D40" s="46"/>
      <c r="E40" s="46"/>
    </row>
    <row r="41" spans="1:5" x14ac:dyDescent="0.25">
      <c r="A41" s="47" t="s">
        <v>51</v>
      </c>
      <c r="B41" s="47"/>
      <c r="C41" s="47"/>
      <c r="D41" s="47"/>
      <c r="E41" s="18"/>
    </row>
    <row r="42" spans="1:5" x14ac:dyDescent="0.25">
      <c r="B42" s="48" t="s">
        <v>18</v>
      </c>
      <c r="C42" s="48"/>
      <c r="D42" s="48"/>
      <c r="E42" s="20" t="s">
        <v>6</v>
      </c>
    </row>
    <row r="43" spans="1:5" x14ac:dyDescent="0.25">
      <c r="A43" s="12"/>
      <c r="B43" s="12"/>
      <c r="C43" s="12"/>
      <c r="D43" s="12"/>
      <c r="E43" s="12"/>
    </row>
    <row r="44" spans="1:5" x14ac:dyDescent="0.25">
      <c r="A44" s="47" t="s">
        <v>49</v>
      </c>
      <c r="B44" s="47"/>
      <c r="C44" s="47"/>
      <c r="D44" s="47"/>
      <c r="E44" s="18"/>
    </row>
    <row r="45" spans="1:5" x14ac:dyDescent="0.25">
      <c r="B45" s="48" t="s">
        <v>18</v>
      </c>
      <c r="C45" s="48"/>
      <c r="D45" s="48"/>
      <c r="E45" s="20" t="s">
        <v>6</v>
      </c>
    </row>
    <row r="47" spans="1:5" x14ac:dyDescent="0.25">
      <c r="A47" s="17" t="s">
        <v>26</v>
      </c>
    </row>
    <row r="48" spans="1:5" x14ac:dyDescent="0.25">
      <c r="A48" s="1" t="s">
        <v>32</v>
      </c>
      <c r="B48" s="2">
        <v>-17966.189999999999</v>
      </c>
    </row>
    <row r="49" spans="1:2" ht="30" x14ac:dyDescent="0.25">
      <c r="A49" s="21" t="s">
        <v>62</v>
      </c>
      <c r="B49" s="3"/>
    </row>
    <row r="50" spans="1:2" x14ac:dyDescent="0.25">
      <c r="A50" s="1" t="s">
        <v>27</v>
      </c>
      <c r="B50" s="3">
        <v>247853.1</v>
      </c>
    </row>
    <row r="51" spans="1:2" x14ac:dyDescent="0.25">
      <c r="A51" s="21" t="s">
        <v>43</v>
      </c>
      <c r="B51" s="3">
        <f>3*150</f>
        <v>450</v>
      </c>
    </row>
    <row r="52" spans="1:2" x14ac:dyDescent="0.25">
      <c r="A52" s="21" t="s">
        <v>36</v>
      </c>
      <c r="B52" s="3">
        <f>3*200</f>
        <v>600</v>
      </c>
    </row>
    <row r="53" spans="1:2" ht="30" x14ac:dyDescent="0.25">
      <c r="A53" s="21" t="s">
        <v>31</v>
      </c>
      <c r="B53" s="3">
        <f>E33</f>
        <v>239447.109</v>
      </c>
    </row>
    <row r="54" spans="1:2" x14ac:dyDescent="0.25">
      <c r="A54" s="17" t="s">
        <v>28</v>
      </c>
      <c r="B54" s="4">
        <f>B48+B50+B51+B52-B53</f>
        <v>-8510.1989999999932</v>
      </c>
    </row>
    <row r="57" spans="1:2" x14ac:dyDescent="0.25">
      <c r="B57" s="1">
        <v>-17966.189999999999</v>
      </c>
    </row>
  </sheetData>
  <mergeCells count="28"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39:E39"/>
    <mergeCell ref="A14:E14"/>
    <mergeCell ref="A15:E15"/>
    <mergeCell ref="A16:E16"/>
    <mergeCell ref="A17:E17"/>
    <mergeCell ref="A18:E18"/>
    <mergeCell ref="A19:E19"/>
    <mergeCell ref="A34:E34"/>
    <mergeCell ref="A35:E35"/>
    <mergeCell ref="A36:E36"/>
    <mergeCell ref="A37:E37"/>
    <mergeCell ref="A38:E38"/>
    <mergeCell ref="A40:E40"/>
    <mergeCell ref="A41:D41"/>
    <mergeCell ref="B42:D42"/>
    <mergeCell ref="A44:D44"/>
    <mergeCell ref="B45:D4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25" zoomScaleSheetLayoutView="100" workbookViewId="0">
      <selection activeCell="B49" sqref="B49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4" width="14.28515625" style="1" customWidth="1"/>
    <col min="5" max="5" width="14.140625" style="1" customWidth="1"/>
    <col min="6" max="6" width="11.7109375" style="1" bestFit="1" customWidth="1"/>
    <col min="7" max="7" width="9.140625" style="1"/>
    <col min="8" max="8" width="12" style="1" bestFit="1" customWidth="1"/>
    <col min="9" max="16384" width="9.140625" style="1"/>
  </cols>
  <sheetData>
    <row r="1" spans="1:5" x14ac:dyDescent="0.25">
      <c r="A1" s="53" t="s">
        <v>11</v>
      </c>
      <c r="B1" s="53"/>
      <c r="C1" s="53"/>
      <c r="D1" s="53"/>
      <c r="E1" s="53"/>
    </row>
    <row r="2" spans="1:5" ht="32.25" customHeight="1" x14ac:dyDescent="0.25">
      <c r="A2" s="54" t="s">
        <v>12</v>
      </c>
      <c r="B2" s="55"/>
      <c r="C2" s="55"/>
      <c r="D2" s="55"/>
      <c r="E2" s="55"/>
    </row>
    <row r="3" spans="1:5" x14ac:dyDescent="0.25">
      <c r="A3" s="54" t="s">
        <v>63</v>
      </c>
      <c r="B3" s="54"/>
      <c r="C3" s="54"/>
      <c r="D3" s="54"/>
      <c r="E3" s="54"/>
    </row>
    <row r="4" spans="1:5" ht="15.6" customHeight="1" x14ac:dyDescent="0.25">
      <c r="A4" s="9" t="s">
        <v>13</v>
      </c>
      <c r="B4" s="10"/>
      <c r="C4" s="10"/>
      <c r="D4" s="25"/>
      <c r="E4" s="24" t="s">
        <v>64</v>
      </c>
    </row>
    <row r="5" spans="1:5" x14ac:dyDescent="0.25">
      <c r="A5" s="12"/>
      <c r="B5" s="10"/>
      <c r="C5" s="10"/>
      <c r="D5" s="10"/>
      <c r="E5" s="10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56" t="s">
        <v>23</v>
      </c>
      <c r="B7" s="56"/>
      <c r="C7" s="56"/>
      <c r="D7" s="56"/>
      <c r="E7" s="56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6" t="s">
        <v>37</v>
      </c>
      <c r="B9" s="46"/>
      <c r="C9" s="46"/>
      <c r="D9" s="46"/>
      <c r="E9" s="46"/>
    </row>
    <row r="10" spans="1:5" ht="25.5" customHeight="1" x14ac:dyDescent="0.25">
      <c r="A10" s="50" t="s">
        <v>14</v>
      </c>
      <c r="B10" s="50"/>
      <c r="C10" s="50"/>
      <c r="D10" s="50"/>
      <c r="E10" s="50"/>
    </row>
    <row r="11" spans="1:5" ht="37.5" customHeight="1" x14ac:dyDescent="0.25">
      <c r="A11" s="46" t="s">
        <v>44</v>
      </c>
      <c r="B11" s="46"/>
      <c r="C11" s="46"/>
      <c r="D11" s="46"/>
      <c r="E11" s="46"/>
    </row>
    <row r="12" spans="1:5" ht="13.5" customHeight="1" x14ac:dyDescent="0.25">
      <c r="A12" s="50" t="s">
        <v>15</v>
      </c>
      <c r="B12" s="50"/>
      <c r="C12" s="50"/>
      <c r="D12" s="50"/>
      <c r="E12" s="50"/>
    </row>
    <row r="13" spans="1:5" ht="21.75" customHeight="1" x14ac:dyDescent="0.25">
      <c r="A13" s="46" t="s">
        <v>45</v>
      </c>
      <c r="B13" s="46"/>
      <c r="C13" s="46"/>
      <c r="D13" s="46"/>
      <c r="E13" s="46"/>
    </row>
    <row r="14" spans="1:5" x14ac:dyDescent="0.25">
      <c r="A14" s="50" t="s">
        <v>2</v>
      </c>
      <c r="B14" s="50"/>
      <c r="C14" s="50"/>
      <c r="D14" s="50"/>
      <c r="E14" s="50"/>
    </row>
    <row r="15" spans="1:5" ht="18.75" customHeight="1" x14ac:dyDescent="0.25">
      <c r="A15" s="46" t="s">
        <v>50</v>
      </c>
      <c r="B15" s="46"/>
      <c r="C15" s="46"/>
      <c r="D15" s="46"/>
      <c r="E15" s="46"/>
    </row>
    <row r="16" spans="1:5" ht="15" customHeight="1" x14ac:dyDescent="0.25">
      <c r="A16" s="50" t="s">
        <v>16</v>
      </c>
      <c r="B16" s="50"/>
      <c r="C16" s="50"/>
      <c r="D16" s="50"/>
      <c r="E16" s="50"/>
    </row>
    <row r="17" spans="1:7" ht="33" customHeight="1" x14ac:dyDescent="0.25">
      <c r="A17" s="46" t="s">
        <v>46</v>
      </c>
      <c r="B17" s="46"/>
      <c r="C17" s="46"/>
      <c r="D17" s="46"/>
      <c r="E17" s="46"/>
    </row>
    <row r="18" spans="1:7" ht="66" customHeight="1" x14ac:dyDescent="0.25">
      <c r="A18" s="46" t="s">
        <v>47</v>
      </c>
      <c r="B18" s="46"/>
      <c r="C18" s="46"/>
      <c r="D18" s="46"/>
      <c r="E18" s="46"/>
    </row>
    <row r="19" spans="1:7" ht="41.25" customHeight="1" x14ac:dyDescent="0.25">
      <c r="A19" s="51" t="s">
        <v>48</v>
      </c>
      <c r="B19" s="51"/>
      <c r="C19" s="51"/>
      <c r="D19" s="51"/>
      <c r="E19" s="51"/>
    </row>
    <row r="20" spans="1:7" ht="135" x14ac:dyDescent="0.25">
      <c r="A20" s="5" t="s">
        <v>7</v>
      </c>
      <c r="B20" s="5" t="s">
        <v>10</v>
      </c>
      <c r="C20" s="5" t="s">
        <v>3</v>
      </c>
      <c r="D20" s="5" t="s">
        <v>9</v>
      </c>
      <c r="E20" s="5" t="s">
        <v>8</v>
      </c>
    </row>
    <row r="21" spans="1:7" ht="45" x14ac:dyDescent="0.25">
      <c r="A21" s="11" t="s">
        <v>35</v>
      </c>
      <c r="B21" s="5" t="s">
        <v>33</v>
      </c>
      <c r="C21" s="5" t="s">
        <v>4</v>
      </c>
      <c r="D21" s="5">
        <v>16.420000000000002</v>
      </c>
      <c r="E21" s="7">
        <f>D21*F21*G21</f>
        <v>155617.266</v>
      </c>
      <c r="F21" s="19">
        <v>3159.1</v>
      </c>
      <c r="G21" s="1">
        <v>3</v>
      </c>
    </row>
    <row r="22" spans="1:7" x14ac:dyDescent="0.25">
      <c r="A22" s="6" t="s">
        <v>34</v>
      </c>
      <c r="B22" s="5" t="s">
        <v>21</v>
      </c>
      <c r="C22" s="5" t="s">
        <v>4</v>
      </c>
      <c r="D22" s="5">
        <v>6.06</v>
      </c>
      <c r="E22" s="7">
        <f>D22*F21*G21</f>
        <v>57432.437999999995</v>
      </c>
    </row>
    <row r="23" spans="1:7" ht="30" x14ac:dyDescent="0.25">
      <c r="A23" s="6" t="s">
        <v>38</v>
      </c>
      <c r="B23" s="5" t="s">
        <v>39</v>
      </c>
      <c r="C23" s="5" t="s">
        <v>4</v>
      </c>
      <c r="D23" s="5"/>
      <c r="E23" s="7">
        <v>0</v>
      </c>
    </row>
    <row r="24" spans="1:7" x14ac:dyDescent="0.25">
      <c r="A24" s="6" t="s">
        <v>41</v>
      </c>
      <c r="B24" s="5" t="s">
        <v>65</v>
      </c>
      <c r="C24" s="5" t="s">
        <v>30</v>
      </c>
      <c r="D24" s="5"/>
      <c r="E24" s="7">
        <v>7750.3</v>
      </c>
    </row>
    <row r="25" spans="1:7" x14ac:dyDescent="0.25">
      <c r="A25" s="6" t="s">
        <v>40</v>
      </c>
      <c r="B25" s="5" t="s">
        <v>65</v>
      </c>
      <c r="C25" s="5" t="s">
        <v>30</v>
      </c>
      <c r="D25" s="5"/>
      <c r="E25" s="7">
        <v>0</v>
      </c>
    </row>
    <row r="26" spans="1:7" x14ac:dyDescent="0.25">
      <c r="A26" s="6" t="s">
        <v>42</v>
      </c>
      <c r="B26" s="5" t="s">
        <v>65</v>
      </c>
      <c r="C26" s="5" t="s">
        <v>30</v>
      </c>
      <c r="D26" s="5"/>
      <c r="E26" s="7">
        <v>0</v>
      </c>
    </row>
    <row r="27" spans="1:7" x14ac:dyDescent="0.25">
      <c r="A27" s="6" t="s">
        <v>24</v>
      </c>
      <c r="B27" s="5" t="s">
        <v>65</v>
      </c>
      <c r="C27" s="5" t="s">
        <v>30</v>
      </c>
      <c r="D27" s="5"/>
      <c r="E27" s="7">
        <v>3200.09</v>
      </c>
    </row>
    <row r="28" spans="1:7" x14ac:dyDescent="0.25">
      <c r="A28" s="6" t="s">
        <v>68</v>
      </c>
      <c r="B28" s="33" t="s">
        <v>65</v>
      </c>
      <c r="C28" s="33" t="s">
        <v>30</v>
      </c>
      <c r="D28" s="33"/>
      <c r="E28" s="34">
        <v>71.209999999999994</v>
      </c>
    </row>
    <row r="29" spans="1:7" s="19" customFormat="1" ht="30" x14ac:dyDescent="0.25">
      <c r="A29" s="22" t="s">
        <v>66</v>
      </c>
      <c r="B29" s="29" t="s">
        <v>67</v>
      </c>
      <c r="C29" s="30" t="s">
        <v>52</v>
      </c>
      <c r="D29" s="30">
        <v>12</v>
      </c>
      <c r="E29" s="31">
        <f>D29*260.07</f>
        <v>3120.84</v>
      </c>
    </row>
    <row r="30" spans="1:7" x14ac:dyDescent="0.25">
      <c r="A30" s="6"/>
      <c r="B30" s="5"/>
      <c r="C30" s="5"/>
      <c r="D30" s="5"/>
      <c r="E30" s="13"/>
    </row>
    <row r="31" spans="1:7" s="17" customFormat="1" x14ac:dyDescent="0.25">
      <c r="A31" s="14" t="s">
        <v>22</v>
      </c>
      <c r="B31" s="15"/>
      <c r="C31" s="15"/>
      <c r="D31" s="8"/>
      <c r="E31" s="16">
        <f>SUM(E21:E30)</f>
        <v>227192.14399999997</v>
      </c>
    </row>
    <row r="32" spans="1:7" ht="39" customHeight="1" x14ac:dyDescent="0.25">
      <c r="A32" s="52" t="s">
        <v>69</v>
      </c>
      <c r="B32" s="52"/>
      <c r="C32" s="52"/>
      <c r="D32" s="52"/>
      <c r="E32" s="52"/>
    </row>
    <row r="33" spans="1:5" ht="30" customHeight="1" x14ac:dyDescent="0.25">
      <c r="A33" s="46" t="s">
        <v>20</v>
      </c>
      <c r="B33" s="46"/>
      <c r="C33" s="46"/>
      <c r="D33" s="46"/>
      <c r="E33" s="46"/>
    </row>
    <row r="34" spans="1:5" ht="19.5" customHeight="1" x14ac:dyDescent="0.25">
      <c r="A34" s="46" t="s">
        <v>19</v>
      </c>
      <c r="B34" s="46"/>
      <c r="C34" s="46"/>
      <c r="D34" s="46"/>
      <c r="E34" s="46"/>
    </row>
    <row r="35" spans="1:5" ht="27" customHeight="1" x14ac:dyDescent="0.25">
      <c r="A35" s="46" t="s">
        <v>25</v>
      </c>
      <c r="B35" s="46"/>
      <c r="C35" s="46"/>
      <c r="D35" s="46"/>
      <c r="E35" s="46"/>
    </row>
    <row r="36" spans="1:5" x14ac:dyDescent="0.25">
      <c r="A36" s="46" t="s">
        <v>17</v>
      </c>
      <c r="B36" s="46"/>
      <c r="C36" s="46"/>
      <c r="D36" s="46"/>
      <c r="E36" s="46"/>
    </row>
    <row r="37" spans="1:5" x14ac:dyDescent="0.25">
      <c r="A37" s="49" t="s">
        <v>5</v>
      </c>
      <c r="B37" s="49"/>
      <c r="C37" s="49"/>
      <c r="D37" s="49"/>
      <c r="E37" s="49"/>
    </row>
    <row r="38" spans="1:5" x14ac:dyDescent="0.25">
      <c r="A38" s="46" t="s">
        <v>17</v>
      </c>
      <c r="B38" s="46"/>
      <c r="C38" s="46"/>
      <c r="D38" s="46"/>
      <c r="E38" s="46"/>
    </row>
    <row r="39" spans="1:5" x14ac:dyDescent="0.25">
      <c r="A39" s="47" t="s">
        <v>51</v>
      </c>
      <c r="B39" s="47"/>
      <c r="C39" s="47"/>
      <c r="D39" s="47"/>
      <c r="E39" s="18"/>
    </row>
    <row r="40" spans="1:5" x14ac:dyDescent="0.25">
      <c r="B40" s="48" t="s">
        <v>18</v>
      </c>
      <c r="C40" s="48"/>
      <c r="D40" s="48"/>
      <c r="E40" s="26" t="s">
        <v>6</v>
      </c>
    </row>
    <row r="41" spans="1:5" x14ac:dyDescent="0.25">
      <c r="A41" s="12"/>
      <c r="B41" s="12"/>
      <c r="C41" s="12"/>
      <c r="D41" s="12"/>
      <c r="E41" s="12"/>
    </row>
    <row r="42" spans="1:5" x14ac:dyDescent="0.25">
      <c r="A42" s="47" t="s">
        <v>49</v>
      </c>
      <c r="B42" s="47"/>
      <c r="C42" s="47"/>
      <c r="D42" s="47"/>
      <c r="E42" s="18"/>
    </row>
    <row r="43" spans="1:5" x14ac:dyDescent="0.25">
      <c r="B43" s="48" t="s">
        <v>18</v>
      </c>
      <c r="C43" s="48"/>
      <c r="D43" s="48"/>
      <c r="E43" s="26" t="s">
        <v>6</v>
      </c>
    </row>
    <row r="45" spans="1:5" x14ac:dyDescent="0.25">
      <c r="A45" s="17" t="s">
        <v>26</v>
      </c>
    </row>
    <row r="46" spans="1:5" x14ac:dyDescent="0.25">
      <c r="A46" s="1" t="s">
        <v>32</v>
      </c>
      <c r="B46" s="2">
        <f>'1кв'!B54</f>
        <v>-8510.1989999999932</v>
      </c>
    </row>
    <row r="47" spans="1:5" ht="30" x14ac:dyDescent="0.25">
      <c r="A47" s="27" t="s">
        <v>70</v>
      </c>
      <c r="B47" s="3"/>
    </row>
    <row r="48" spans="1:5" x14ac:dyDescent="0.25">
      <c r="A48" s="1" t="s">
        <v>27</v>
      </c>
      <c r="B48" s="3">
        <v>245951.32</v>
      </c>
    </row>
    <row r="49" spans="1:2" x14ac:dyDescent="0.25">
      <c r="A49" s="27" t="s">
        <v>43</v>
      </c>
      <c r="B49" s="3">
        <f>3*150</f>
        <v>450</v>
      </c>
    </row>
    <row r="50" spans="1:2" x14ac:dyDescent="0.25">
      <c r="A50" s="27" t="s">
        <v>36</v>
      </c>
      <c r="B50" s="3">
        <f>3*200</f>
        <v>600</v>
      </c>
    </row>
    <row r="51" spans="1:2" ht="30" x14ac:dyDescent="0.25">
      <c r="A51" s="27" t="s">
        <v>31</v>
      </c>
      <c r="B51" s="3">
        <f>E31</f>
        <v>227192.14399999997</v>
      </c>
    </row>
    <row r="52" spans="1:2" x14ac:dyDescent="0.25">
      <c r="A52" s="17" t="s">
        <v>28</v>
      </c>
      <c r="B52" s="4">
        <f>B46+B48+B49+B50-B51</f>
        <v>11298.977000000043</v>
      </c>
    </row>
  </sheetData>
  <mergeCells count="28">
    <mergeCell ref="A8:E8"/>
    <mergeCell ref="A1:E1"/>
    <mergeCell ref="A2:E2"/>
    <mergeCell ref="A3:E3"/>
    <mergeCell ref="A6:E6"/>
    <mergeCell ref="A7:E7"/>
    <mergeCell ref="A32:E32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39:D39"/>
    <mergeCell ref="B40:D40"/>
    <mergeCell ref="A42:D42"/>
    <mergeCell ref="B43:D43"/>
    <mergeCell ref="A33:E33"/>
    <mergeCell ref="A34:E34"/>
    <mergeCell ref="A35:E35"/>
    <mergeCell ref="A36:E36"/>
    <mergeCell ref="A37:E37"/>
    <mergeCell ref="A38:E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topLeftCell="A24" zoomScaleSheetLayoutView="100" workbookViewId="0">
      <selection activeCell="A31" sqref="A31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4" width="14.28515625" style="1" customWidth="1"/>
    <col min="5" max="5" width="14.140625" style="1" customWidth="1"/>
    <col min="6" max="6" width="11.7109375" style="1" bestFit="1" customWidth="1"/>
    <col min="7" max="7" width="9.140625" style="1"/>
    <col min="8" max="8" width="12" style="1" bestFit="1" customWidth="1"/>
    <col min="9" max="16384" width="9.140625" style="1"/>
  </cols>
  <sheetData>
    <row r="1" spans="1:5" x14ac:dyDescent="0.25">
      <c r="A1" s="53" t="s">
        <v>11</v>
      </c>
      <c r="B1" s="53"/>
      <c r="C1" s="53"/>
      <c r="D1" s="53"/>
      <c r="E1" s="53"/>
    </row>
    <row r="2" spans="1:5" ht="32.25" customHeight="1" x14ac:dyDescent="0.25">
      <c r="A2" s="54" t="s">
        <v>12</v>
      </c>
      <c r="B2" s="55"/>
      <c r="C2" s="55"/>
      <c r="D2" s="55"/>
      <c r="E2" s="55"/>
    </row>
    <row r="3" spans="1:5" x14ac:dyDescent="0.25">
      <c r="A3" s="54" t="s">
        <v>71</v>
      </c>
      <c r="B3" s="54"/>
      <c r="C3" s="54"/>
      <c r="D3" s="54"/>
      <c r="E3" s="54"/>
    </row>
    <row r="4" spans="1:5" ht="15.6" customHeight="1" x14ac:dyDescent="0.25">
      <c r="A4" s="9" t="s">
        <v>13</v>
      </c>
      <c r="B4" s="10"/>
      <c r="C4" s="10"/>
      <c r="D4" s="25"/>
      <c r="E4" s="24" t="s">
        <v>72</v>
      </c>
    </row>
    <row r="5" spans="1:5" x14ac:dyDescent="0.25">
      <c r="A5" s="12"/>
      <c r="B5" s="10"/>
      <c r="C5" s="10"/>
      <c r="D5" s="10"/>
      <c r="E5" s="10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56" t="s">
        <v>23</v>
      </c>
      <c r="B7" s="56"/>
      <c r="C7" s="56"/>
      <c r="D7" s="56"/>
      <c r="E7" s="56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6" t="s">
        <v>37</v>
      </c>
      <c r="B9" s="46"/>
      <c r="C9" s="46"/>
      <c r="D9" s="46"/>
      <c r="E9" s="46"/>
    </row>
    <row r="10" spans="1:5" ht="25.5" customHeight="1" x14ac:dyDescent="0.25">
      <c r="A10" s="50" t="s">
        <v>14</v>
      </c>
      <c r="B10" s="50"/>
      <c r="C10" s="50"/>
      <c r="D10" s="50"/>
      <c r="E10" s="50"/>
    </row>
    <row r="11" spans="1:5" ht="37.5" customHeight="1" x14ac:dyDescent="0.25">
      <c r="A11" s="46" t="s">
        <v>44</v>
      </c>
      <c r="B11" s="46"/>
      <c r="C11" s="46"/>
      <c r="D11" s="46"/>
      <c r="E11" s="46"/>
    </row>
    <row r="12" spans="1:5" ht="13.5" customHeight="1" x14ac:dyDescent="0.25">
      <c r="A12" s="50" t="s">
        <v>15</v>
      </c>
      <c r="B12" s="50"/>
      <c r="C12" s="50"/>
      <c r="D12" s="50"/>
      <c r="E12" s="50"/>
    </row>
    <row r="13" spans="1:5" ht="21.75" customHeight="1" x14ac:dyDescent="0.25">
      <c r="A13" s="46" t="s">
        <v>45</v>
      </c>
      <c r="B13" s="46"/>
      <c r="C13" s="46"/>
      <c r="D13" s="46"/>
      <c r="E13" s="46"/>
    </row>
    <row r="14" spans="1:5" x14ac:dyDescent="0.25">
      <c r="A14" s="50" t="s">
        <v>2</v>
      </c>
      <c r="B14" s="50"/>
      <c r="C14" s="50"/>
      <c r="D14" s="50"/>
      <c r="E14" s="50"/>
    </row>
    <row r="15" spans="1:5" ht="18.75" customHeight="1" x14ac:dyDescent="0.25">
      <c r="A15" s="46" t="s">
        <v>50</v>
      </c>
      <c r="B15" s="46"/>
      <c r="C15" s="46"/>
      <c r="D15" s="46"/>
      <c r="E15" s="46"/>
    </row>
    <row r="16" spans="1:5" ht="15" customHeight="1" x14ac:dyDescent="0.25">
      <c r="A16" s="50" t="s">
        <v>16</v>
      </c>
      <c r="B16" s="50"/>
      <c r="C16" s="50"/>
      <c r="D16" s="50"/>
      <c r="E16" s="50"/>
    </row>
    <row r="17" spans="1:7" ht="33" customHeight="1" x14ac:dyDescent="0.25">
      <c r="A17" s="46" t="s">
        <v>46</v>
      </c>
      <c r="B17" s="46"/>
      <c r="C17" s="46"/>
      <c r="D17" s="46"/>
      <c r="E17" s="46"/>
    </row>
    <row r="18" spans="1:7" ht="66" customHeight="1" x14ac:dyDescent="0.25">
      <c r="A18" s="46" t="s">
        <v>47</v>
      </c>
      <c r="B18" s="46"/>
      <c r="C18" s="46"/>
      <c r="D18" s="46"/>
      <c r="E18" s="46"/>
    </row>
    <row r="19" spans="1:7" ht="41.25" customHeight="1" x14ac:dyDescent="0.25">
      <c r="A19" s="51" t="s">
        <v>48</v>
      </c>
      <c r="B19" s="51"/>
      <c r="C19" s="51"/>
      <c r="D19" s="51"/>
      <c r="E19" s="51"/>
    </row>
    <row r="20" spans="1:7" ht="135" x14ac:dyDescent="0.25">
      <c r="A20" s="5" t="s">
        <v>7</v>
      </c>
      <c r="B20" s="5" t="s">
        <v>10</v>
      </c>
      <c r="C20" s="5" t="s">
        <v>3</v>
      </c>
      <c r="D20" s="5" t="s">
        <v>9</v>
      </c>
      <c r="E20" s="5" t="s">
        <v>8</v>
      </c>
    </row>
    <row r="21" spans="1:7" ht="45" x14ac:dyDescent="0.25">
      <c r="A21" s="11" t="s">
        <v>35</v>
      </c>
      <c r="B21" s="5" t="s">
        <v>33</v>
      </c>
      <c r="C21" s="5" t="s">
        <v>4</v>
      </c>
      <c r="D21" s="5">
        <v>18.010000000000002</v>
      </c>
      <c r="E21" s="7">
        <f>D21*F21*G21</f>
        <v>170686.17300000001</v>
      </c>
      <c r="F21" s="19">
        <v>3159.1</v>
      </c>
      <c r="G21" s="1">
        <v>3</v>
      </c>
    </row>
    <row r="22" spans="1:7" x14ac:dyDescent="0.25">
      <c r="A22" s="6" t="s">
        <v>34</v>
      </c>
      <c r="B22" s="5" t="s">
        <v>21</v>
      </c>
      <c r="C22" s="5" t="s">
        <v>4</v>
      </c>
      <c r="D22" s="5">
        <v>6.51</v>
      </c>
      <c r="E22" s="7">
        <f>D22*F21*G21</f>
        <v>61697.222999999998</v>
      </c>
    </row>
    <row r="23" spans="1:7" ht="30" x14ac:dyDescent="0.25">
      <c r="A23" s="6" t="s">
        <v>38</v>
      </c>
      <c r="B23" s="5" t="s">
        <v>39</v>
      </c>
      <c r="C23" s="5" t="s">
        <v>4</v>
      </c>
      <c r="D23" s="5"/>
      <c r="E23" s="7">
        <v>0</v>
      </c>
    </row>
    <row r="24" spans="1:7" x14ac:dyDescent="0.25">
      <c r="A24" s="6" t="s">
        <v>41</v>
      </c>
      <c r="B24" s="5" t="s">
        <v>73</v>
      </c>
      <c r="C24" s="5" t="s">
        <v>30</v>
      </c>
      <c r="D24" s="5"/>
      <c r="E24" s="7">
        <v>8800.9</v>
      </c>
    </row>
    <row r="25" spans="1:7" x14ac:dyDescent="0.25">
      <c r="A25" s="6" t="s">
        <v>40</v>
      </c>
      <c r="B25" s="5" t="s">
        <v>73</v>
      </c>
      <c r="C25" s="5" t="s">
        <v>30</v>
      </c>
      <c r="D25" s="5"/>
      <c r="E25" s="7">
        <v>0</v>
      </c>
    </row>
    <row r="26" spans="1:7" x14ac:dyDescent="0.25">
      <c r="A26" s="6" t="s">
        <v>42</v>
      </c>
      <c r="B26" s="5" t="s">
        <v>73</v>
      </c>
      <c r="C26" s="5" t="s">
        <v>30</v>
      </c>
      <c r="D26" s="5"/>
      <c r="E26" s="7">
        <v>0</v>
      </c>
    </row>
    <row r="27" spans="1:7" x14ac:dyDescent="0.25">
      <c r="A27" s="6" t="s">
        <v>24</v>
      </c>
      <c r="B27" s="5" t="s">
        <v>73</v>
      </c>
      <c r="C27" s="5" t="s">
        <v>30</v>
      </c>
      <c r="D27" s="5"/>
      <c r="E27" s="7">
        <v>4909.3500000000004</v>
      </c>
    </row>
    <row r="28" spans="1:7" x14ac:dyDescent="0.25">
      <c r="A28" s="6" t="s">
        <v>68</v>
      </c>
      <c r="B28" s="5" t="s">
        <v>73</v>
      </c>
      <c r="C28" s="33" t="s">
        <v>30</v>
      </c>
      <c r="D28" s="33"/>
      <c r="E28" s="34">
        <v>234.58</v>
      </c>
    </row>
    <row r="29" spans="1:7" x14ac:dyDescent="0.25">
      <c r="A29" s="6" t="s">
        <v>77</v>
      </c>
      <c r="B29" s="33" t="s">
        <v>73</v>
      </c>
      <c r="C29" s="33" t="s">
        <v>30</v>
      </c>
      <c r="D29" s="33"/>
      <c r="E29" s="34">
        <v>65000</v>
      </c>
    </row>
    <row r="30" spans="1:7" s="19" customFormat="1" ht="30" x14ac:dyDescent="0.25">
      <c r="A30" s="22" t="s">
        <v>75</v>
      </c>
      <c r="B30" s="29" t="s">
        <v>76</v>
      </c>
      <c r="C30" s="30" t="s">
        <v>52</v>
      </c>
      <c r="D30" s="30">
        <v>12</v>
      </c>
      <c r="E30" s="31">
        <f>D30*286.24</f>
        <v>3434.88</v>
      </c>
    </row>
    <row r="31" spans="1:7" s="19" customFormat="1" x14ac:dyDescent="0.25">
      <c r="A31" s="22" t="s">
        <v>79</v>
      </c>
      <c r="B31" s="41" t="s">
        <v>76</v>
      </c>
      <c r="C31" s="42" t="s">
        <v>30</v>
      </c>
      <c r="D31" s="42"/>
      <c r="E31" s="43">
        <v>13356.04</v>
      </c>
    </row>
    <row r="32" spans="1:7" x14ac:dyDescent="0.25">
      <c r="A32" s="6"/>
      <c r="B32" s="5"/>
      <c r="C32" s="5"/>
      <c r="D32" s="5"/>
      <c r="E32" s="13"/>
    </row>
    <row r="33" spans="1:5" s="17" customFormat="1" x14ac:dyDescent="0.25">
      <c r="A33" s="44" t="s">
        <v>22</v>
      </c>
      <c r="B33" s="45"/>
      <c r="C33" s="45"/>
      <c r="D33" s="8"/>
      <c r="E33" s="16">
        <f>SUM(E21:E32)</f>
        <v>328119.14600000001</v>
      </c>
    </row>
    <row r="34" spans="1:5" ht="39" customHeight="1" x14ac:dyDescent="0.25">
      <c r="A34" s="52" t="s">
        <v>80</v>
      </c>
      <c r="B34" s="52"/>
      <c r="C34" s="52"/>
      <c r="D34" s="52"/>
      <c r="E34" s="52"/>
    </row>
    <row r="35" spans="1:5" ht="30" customHeight="1" x14ac:dyDescent="0.25">
      <c r="A35" s="46" t="s">
        <v>20</v>
      </c>
      <c r="B35" s="46"/>
      <c r="C35" s="46"/>
      <c r="D35" s="46"/>
      <c r="E35" s="46"/>
    </row>
    <row r="36" spans="1:5" ht="19.5" customHeight="1" x14ac:dyDescent="0.25">
      <c r="A36" s="46" t="s">
        <v>19</v>
      </c>
      <c r="B36" s="46"/>
      <c r="C36" s="46"/>
      <c r="D36" s="46"/>
      <c r="E36" s="46"/>
    </row>
    <row r="37" spans="1:5" ht="27" customHeight="1" x14ac:dyDescent="0.25">
      <c r="A37" s="46" t="s">
        <v>25</v>
      </c>
      <c r="B37" s="46"/>
      <c r="C37" s="46"/>
      <c r="D37" s="46"/>
      <c r="E37" s="46"/>
    </row>
    <row r="38" spans="1:5" x14ac:dyDescent="0.25">
      <c r="A38" s="46" t="s">
        <v>17</v>
      </c>
      <c r="B38" s="46"/>
      <c r="C38" s="46"/>
      <c r="D38" s="46"/>
      <c r="E38" s="46"/>
    </row>
    <row r="39" spans="1:5" x14ac:dyDescent="0.25">
      <c r="A39" s="49" t="s">
        <v>5</v>
      </c>
      <c r="B39" s="49"/>
      <c r="C39" s="49"/>
      <c r="D39" s="49"/>
      <c r="E39" s="49"/>
    </row>
    <row r="40" spans="1:5" x14ac:dyDescent="0.25">
      <c r="A40" s="46" t="s">
        <v>17</v>
      </c>
      <c r="B40" s="46"/>
      <c r="C40" s="46"/>
      <c r="D40" s="46"/>
      <c r="E40" s="46"/>
    </row>
    <row r="41" spans="1:5" x14ac:dyDescent="0.25">
      <c r="A41" s="47" t="s">
        <v>51</v>
      </c>
      <c r="B41" s="47"/>
      <c r="C41" s="47"/>
      <c r="D41" s="47"/>
      <c r="E41" s="18"/>
    </row>
    <row r="42" spans="1:5" x14ac:dyDescent="0.25">
      <c r="B42" s="57" t="s">
        <v>18</v>
      </c>
      <c r="C42" s="57"/>
      <c r="D42" s="57"/>
      <c r="E42" s="37" t="s">
        <v>6</v>
      </c>
    </row>
    <row r="43" spans="1:5" x14ac:dyDescent="0.25">
      <c r="A43" s="12"/>
      <c r="B43" s="12"/>
      <c r="C43" s="12"/>
      <c r="D43" s="12"/>
      <c r="E43" s="12"/>
    </row>
    <row r="44" spans="1:5" x14ac:dyDescent="0.25">
      <c r="A44" s="47" t="s">
        <v>49</v>
      </c>
      <c r="B44" s="47"/>
      <c r="C44" s="47"/>
      <c r="D44" s="47"/>
      <c r="E44" s="18"/>
    </row>
    <row r="45" spans="1:5" x14ac:dyDescent="0.25">
      <c r="B45" s="57" t="s">
        <v>18</v>
      </c>
      <c r="C45" s="57"/>
      <c r="D45" s="57"/>
      <c r="E45" s="37" t="s">
        <v>6</v>
      </c>
    </row>
    <row r="46" spans="1:5" x14ac:dyDescent="0.25">
      <c r="B46" s="36"/>
      <c r="C46" s="36"/>
      <c r="D46" s="36"/>
      <c r="E46" s="35"/>
    </row>
    <row r="47" spans="1:5" x14ac:dyDescent="0.25">
      <c r="A47" s="38" t="s">
        <v>74</v>
      </c>
    </row>
    <row r="48" spans="1:5" x14ac:dyDescent="0.25">
      <c r="A48" s="17" t="s">
        <v>26</v>
      </c>
    </row>
    <row r="49" spans="1:2" x14ac:dyDescent="0.25">
      <c r="A49" s="1" t="s">
        <v>32</v>
      </c>
      <c r="B49" s="2">
        <f>'2кв'!B52</f>
        <v>11298.977000000043</v>
      </c>
    </row>
    <row r="50" spans="1:2" ht="30" x14ac:dyDescent="0.25">
      <c r="A50" s="32" t="s">
        <v>78</v>
      </c>
      <c r="B50" s="3"/>
    </row>
    <row r="51" spans="1:2" x14ac:dyDescent="0.25">
      <c r="A51" s="1" t="s">
        <v>27</v>
      </c>
      <c r="B51" s="3">
        <v>248606.4</v>
      </c>
    </row>
    <row r="52" spans="1:2" x14ac:dyDescent="0.25">
      <c r="A52" s="32" t="s">
        <v>43</v>
      </c>
      <c r="B52" s="3">
        <f>3*150</f>
        <v>450</v>
      </c>
    </row>
    <row r="53" spans="1:2" ht="30" x14ac:dyDescent="0.25">
      <c r="A53" s="32" t="s">
        <v>31</v>
      </c>
      <c r="B53" s="3">
        <f>E33</f>
        <v>328119.14600000001</v>
      </c>
    </row>
    <row r="54" spans="1:2" x14ac:dyDescent="0.25">
      <c r="A54" s="17" t="s">
        <v>28</v>
      </c>
      <c r="B54" s="4">
        <f>B49+B51+B52-B53</f>
        <v>-67763.768999999971</v>
      </c>
    </row>
  </sheetData>
  <mergeCells count="28">
    <mergeCell ref="A41:D41"/>
    <mergeCell ref="B42:D42"/>
    <mergeCell ref="A44:D44"/>
    <mergeCell ref="B45:D45"/>
    <mergeCell ref="A35:E35"/>
    <mergeCell ref="A36:E36"/>
    <mergeCell ref="A37:E37"/>
    <mergeCell ref="A38:E38"/>
    <mergeCell ref="A39:E39"/>
    <mergeCell ref="A40:E40"/>
    <mergeCell ref="A34:E34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42" zoomScaleSheetLayoutView="100" workbookViewId="0">
      <selection activeCell="B51" sqref="B51"/>
    </sheetView>
  </sheetViews>
  <sheetFormatPr defaultColWidth="9.140625" defaultRowHeight="15" x14ac:dyDescent="0.25"/>
  <cols>
    <col min="1" max="1" width="31.5703125" style="1" customWidth="1"/>
    <col min="2" max="2" width="20.28515625" style="1" customWidth="1"/>
    <col min="3" max="4" width="14.28515625" style="1" customWidth="1"/>
    <col min="5" max="5" width="14.140625" style="1" customWidth="1"/>
    <col min="6" max="6" width="11.7109375" style="1" bestFit="1" customWidth="1"/>
    <col min="7" max="7" width="9.140625" style="1"/>
    <col min="8" max="8" width="12" style="1" bestFit="1" customWidth="1"/>
    <col min="9" max="16384" width="9.140625" style="1"/>
  </cols>
  <sheetData>
    <row r="1" spans="1:5" x14ac:dyDescent="0.25">
      <c r="A1" s="53" t="s">
        <v>11</v>
      </c>
      <c r="B1" s="53"/>
      <c r="C1" s="53"/>
      <c r="D1" s="53"/>
      <c r="E1" s="53"/>
    </row>
    <row r="2" spans="1:5" ht="32.25" customHeight="1" x14ac:dyDescent="0.25">
      <c r="A2" s="54" t="s">
        <v>12</v>
      </c>
      <c r="B2" s="55"/>
      <c r="C2" s="55"/>
      <c r="D2" s="55"/>
      <c r="E2" s="55"/>
    </row>
    <row r="3" spans="1:5" x14ac:dyDescent="0.25">
      <c r="A3" s="54" t="s">
        <v>113</v>
      </c>
      <c r="B3" s="54"/>
      <c r="C3" s="54"/>
      <c r="D3" s="54"/>
      <c r="E3" s="54"/>
    </row>
    <row r="4" spans="1:5" ht="15.6" customHeight="1" x14ac:dyDescent="0.25">
      <c r="A4" s="9" t="s">
        <v>13</v>
      </c>
      <c r="B4" s="10"/>
      <c r="C4" s="10"/>
      <c r="D4" s="25"/>
      <c r="E4" s="24" t="s">
        <v>114</v>
      </c>
    </row>
    <row r="5" spans="1:5" x14ac:dyDescent="0.25">
      <c r="A5" s="12"/>
      <c r="B5" s="10"/>
      <c r="C5" s="10"/>
      <c r="D5" s="10"/>
      <c r="E5" s="10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56" t="s">
        <v>23</v>
      </c>
      <c r="B7" s="56"/>
      <c r="C7" s="56"/>
      <c r="D7" s="56"/>
      <c r="E7" s="56"/>
    </row>
    <row r="8" spans="1:5" x14ac:dyDescent="0.25">
      <c r="A8" s="50" t="s">
        <v>1</v>
      </c>
      <c r="B8" s="50"/>
      <c r="C8" s="50"/>
      <c r="D8" s="50"/>
      <c r="E8" s="50"/>
    </row>
    <row r="9" spans="1:5" x14ac:dyDescent="0.25">
      <c r="A9" s="46" t="s">
        <v>37</v>
      </c>
      <c r="B9" s="46"/>
      <c r="C9" s="46"/>
      <c r="D9" s="46"/>
      <c r="E9" s="46"/>
    </row>
    <row r="10" spans="1:5" ht="25.5" customHeight="1" x14ac:dyDescent="0.25">
      <c r="A10" s="50" t="s">
        <v>14</v>
      </c>
      <c r="B10" s="50"/>
      <c r="C10" s="50"/>
      <c r="D10" s="50"/>
      <c r="E10" s="50"/>
    </row>
    <row r="11" spans="1:5" ht="37.5" customHeight="1" x14ac:dyDescent="0.25">
      <c r="A11" s="46" t="s">
        <v>44</v>
      </c>
      <c r="B11" s="46"/>
      <c r="C11" s="46"/>
      <c r="D11" s="46"/>
      <c r="E11" s="46"/>
    </row>
    <row r="12" spans="1:5" ht="13.5" customHeight="1" x14ac:dyDescent="0.25">
      <c r="A12" s="50" t="s">
        <v>15</v>
      </c>
      <c r="B12" s="50"/>
      <c r="C12" s="50"/>
      <c r="D12" s="50"/>
      <c r="E12" s="50"/>
    </row>
    <row r="13" spans="1:5" ht="21.75" customHeight="1" x14ac:dyDescent="0.25">
      <c r="A13" s="46" t="s">
        <v>45</v>
      </c>
      <c r="B13" s="46"/>
      <c r="C13" s="46"/>
      <c r="D13" s="46"/>
      <c r="E13" s="46"/>
    </row>
    <row r="14" spans="1:5" x14ac:dyDescent="0.25">
      <c r="A14" s="50" t="s">
        <v>2</v>
      </c>
      <c r="B14" s="50"/>
      <c r="C14" s="50"/>
      <c r="D14" s="50"/>
      <c r="E14" s="50"/>
    </row>
    <row r="15" spans="1:5" ht="18.75" customHeight="1" x14ac:dyDescent="0.25">
      <c r="A15" s="46" t="s">
        <v>50</v>
      </c>
      <c r="B15" s="46"/>
      <c r="C15" s="46"/>
      <c r="D15" s="46"/>
      <c r="E15" s="46"/>
    </row>
    <row r="16" spans="1:5" ht="15" customHeight="1" x14ac:dyDescent="0.25">
      <c r="A16" s="50" t="s">
        <v>16</v>
      </c>
      <c r="B16" s="50"/>
      <c r="C16" s="50"/>
      <c r="D16" s="50"/>
      <c r="E16" s="50"/>
    </row>
    <row r="17" spans="1:7" ht="33" customHeight="1" x14ac:dyDescent="0.25">
      <c r="A17" s="46" t="s">
        <v>46</v>
      </c>
      <c r="B17" s="46"/>
      <c r="C17" s="46"/>
      <c r="D17" s="46"/>
      <c r="E17" s="46"/>
    </row>
    <row r="18" spans="1:7" ht="66" customHeight="1" x14ac:dyDescent="0.25">
      <c r="A18" s="46" t="s">
        <v>47</v>
      </c>
      <c r="B18" s="46"/>
      <c r="C18" s="46"/>
      <c r="D18" s="46"/>
      <c r="E18" s="46"/>
    </row>
    <row r="19" spans="1:7" ht="41.25" customHeight="1" x14ac:dyDescent="0.25">
      <c r="A19" s="51" t="s">
        <v>48</v>
      </c>
      <c r="B19" s="51"/>
      <c r="C19" s="51"/>
      <c r="D19" s="51"/>
      <c r="E19" s="51"/>
    </row>
    <row r="20" spans="1:7" ht="135" x14ac:dyDescent="0.25">
      <c r="A20" s="5" t="s">
        <v>7</v>
      </c>
      <c r="B20" s="5" t="s">
        <v>10</v>
      </c>
      <c r="C20" s="5" t="s">
        <v>3</v>
      </c>
      <c r="D20" s="5" t="s">
        <v>9</v>
      </c>
      <c r="E20" s="5" t="s">
        <v>8</v>
      </c>
    </row>
    <row r="21" spans="1:7" ht="30" x14ac:dyDescent="0.25">
      <c r="A21" s="11" t="s">
        <v>35</v>
      </c>
      <c r="B21" s="96" t="s">
        <v>33</v>
      </c>
      <c r="C21" s="5" t="s">
        <v>4</v>
      </c>
      <c r="D21" s="5">
        <v>18.010000000000002</v>
      </c>
      <c r="E21" s="7">
        <f>D21*F21*G21</f>
        <v>170686.17300000001</v>
      </c>
      <c r="F21" s="19">
        <v>3159.1</v>
      </c>
      <c r="G21" s="1">
        <v>3</v>
      </c>
    </row>
    <row r="22" spans="1:7" x14ac:dyDescent="0.25">
      <c r="A22" s="6" t="s">
        <v>34</v>
      </c>
      <c r="B22" s="96" t="s">
        <v>21</v>
      </c>
      <c r="C22" s="5" t="s">
        <v>4</v>
      </c>
      <c r="D22" s="5">
        <v>6.51</v>
      </c>
      <c r="E22" s="7">
        <f>D22*F21*G21</f>
        <v>61697.222999999998</v>
      </c>
    </row>
    <row r="23" spans="1:7" ht="30" x14ac:dyDescent="0.25">
      <c r="A23" s="6" t="s">
        <v>38</v>
      </c>
      <c r="B23" s="96" t="s">
        <v>39</v>
      </c>
      <c r="C23" s="5" t="s">
        <v>4</v>
      </c>
      <c r="D23" s="5"/>
      <c r="E23" s="7">
        <v>0</v>
      </c>
    </row>
    <row r="24" spans="1:7" x14ac:dyDescent="0.25">
      <c r="A24" s="6" t="s">
        <v>41</v>
      </c>
      <c r="B24" s="96" t="s">
        <v>115</v>
      </c>
      <c r="C24" s="5" t="s">
        <v>30</v>
      </c>
      <c r="D24" s="5"/>
      <c r="E24" s="7">
        <v>8811.44</v>
      </c>
    </row>
    <row r="25" spans="1:7" x14ac:dyDescent="0.25">
      <c r="A25" s="6" t="s">
        <v>40</v>
      </c>
      <c r="B25" s="96" t="s">
        <v>115</v>
      </c>
      <c r="C25" s="5" t="s">
        <v>30</v>
      </c>
      <c r="D25" s="5"/>
      <c r="E25" s="7">
        <v>0</v>
      </c>
    </row>
    <row r="26" spans="1:7" x14ac:dyDescent="0.25">
      <c r="A26" s="6" t="s">
        <v>42</v>
      </c>
      <c r="B26" s="96" t="s">
        <v>115</v>
      </c>
      <c r="C26" s="5" t="s">
        <v>30</v>
      </c>
      <c r="D26" s="5"/>
      <c r="E26" s="7">
        <v>0</v>
      </c>
    </row>
    <row r="27" spans="1:7" x14ac:dyDescent="0.25">
      <c r="A27" s="6" t="s">
        <v>24</v>
      </c>
      <c r="B27" s="96" t="s">
        <v>115</v>
      </c>
      <c r="C27" s="5" t="s">
        <v>30</v>
      </c>
      <c r="D27" s="5"/>
      <c r="E27" s="7">
        <v>19041.57</v>
      </c>
    </row>
    <row r="28" spans="1:7" x14ac:dyDescent="0.25">
      <c r="A28" s="6" t="s">
        <v>68</v>
      </c>
      <c r="B28" s="96" t="s">
        <v>115</v>
      </c>
      <c r="C28" s="33" t="s">
        <v>30</v>
      </c>
      <c r="D28" s="33"/>
      <c r="E28" s="34">
        <v>0</v>
      </c>
    </row>
    <row r="29" spans="1:7" x14ac:dyDescent="0.25">
      <c r="A29" s="6" t="s">
        <v>116</v>
      </c>
      <c r="B29" s="96" t="s">
        <v>118</v>
      </c>
      <c r="C29" s="33" t="s">
        <v>52</v>
      </c>
      <c r="D29" s="33">
        <v>8</v>
      </c>
      <c r="E29" s="34">
        <f>D29*286.24</f>
        <v>2289.92</v>
      </c>
    </row>
    <row r="30" spans="1:7" s="19" customFormat="1" x14ac:dyDescent="0.25">
      <c r="A30" s="22" t="s">
        <v>117</v>
      </c>
      <c r="B30" s="97" t="s">
        <v>119</v>
      </c>
      <c r="C30" s="30" t="s">
        <v>52</v>
      </c>
      <c r="D30" s="30">
        <v>16</v>
      </c>
      <c r="E30" s="34">
        <f>D30*286.24</f>
        <v>4579.84</v>
      </c>
    </row>
    <row r="31" spans="1:7" x14ac:dyDescent="0.25">
      <c r="A31" s="6"/>
      <c r="B31" s="96"/>
      <c r="C31" s="5"/>
      <c r="D31" s="5"/>
      <c r="E31" s="13"/>
    </row>
    <row r="32" spans="1:7" s="17" customFormat="1" x14ac:dyDescent="0.25">
      <c r="A32" s="44" t="s">
        <v>22</v>
      </c>
      <c r="B32" s="45"/>
      <c r="C32" s="45"/>
      <c r="D32" s="8"/>
      <c r="E32" s="16">
        <f>SUM(E21:E31)</f>
        <v>267106.16600000003</v>
      </c>
    </row>
    <row r="33" spans="1:5" ht="39" customHeight="1" x14ac:dyDescent="0.25">
      <c r="A33" s="52" t="s">
        <v>120</v>
      </c>
      <c r="B33" s="52"/>
      <c r="C33" s="52"/>
      <c r="D33" s="52"/>
      <c r="E33" s="52"/>
    </row>
    <row r="34" spans="1:5" ht="30" customHeight="1" x14ac:dyDescent="0.25">
      <c r="A34" s="46" t="s">
        <v>20</v>
      </c>
      <c r="B34" s="46"/>
      <c r="C34" s="46"/>
      <c r="D34" s="46"/>
      <c r="E34" s="46"/>
    </row>
    <row r="35" spans="1:5" ht="19.5" customHeight="1" x14ac:dyDescent="0.25">
      <c r="A35" s="46" t="s">
        <v>19</v>
      </c>
      <c r="B35" s="46"/>
      <c r="C35" s="46"/>
      <c r="D35" s="46"/>
      <c r="E35" s="46"/>
    </row>
    <row r="36" spans="1:5" ht="27" customHeight="1" x14ac:dyDescent="0.25">
      <c r="A36" s="46" t="s">
        <v>25</v>
      </c>
      <c r="B36" s="46"/>
      <c r="C36" s="46"/>
      <c r="D36" s="46"/>
      <c r="E36" s="46"/>
    </row>
    <row r="37" spans="1:5" x14ac:dyDescent="0.25">
      <c r="A37" s="46" t="s">
        <v>17</v>
      </c>
      <c r="B37" s="46"/>
      <c r="C37" s="46"/>
      <c r="D37" s="46"/>
      <c r="E37" s="46"/>
    </row>
    <row r="38" spans="1:5" x14ac:dyDescent="0.25">
      <c r="A38" s="49" t="s">
        <v>5</v>
      </c>
      <c r="B38" s="49"/>
      <c r="C38" s="49"/>
      <c r="D38" s="49"/>
      <c r="E38" s="49"/>
    </row>
    <row r="39" spans="1:5" x14ac:dyDescent="0.25">
      <c r="A39" s="46" t="s">
        <v>17</v>
      </c>
      <c r="B39" s="46"/>
      <c r="C39" s="46"/>
      <c r="D39" s="46"/>
      <c r="E39" s="46"/>
    </row>
    <row r="40" spans="1:5" x14ac:dyDescent="0.25">
      <c r="A40" s="47" t="s">
        <v>51</v>
      </c>
      <c r="B40" s="47"/>
      <c r="C40" s="47"/>
      <c r="D40" s="47"/>
      <c r="E40" s="18"/>
    </row>
    <row r="41" spans="1:5" x14ac:dyDescent="0.25">
      <c r="B41" s="57" t="s">
        <v>18</v>
      </c>
      <c r="C41" s="57"/>
      <c r="D41" s="57"/>
      <c r="E41" s="37" t="s">
        <v>6</v>
      </c>
    </row>
    <row r="42" spans="1:5" x14ac:dyDescent="0.25">
      <c r="A42" s="12"/>
      <c r="B42" s="12"/>
      <c r="C42" s="12"/>
      <c r="D42" s="12"/>
      <c r="E42" s="12"/>
    </row>
    <row r="43" spans="1:5" x14ac:dyDescent="0.25">
      <c r="A43" s="47" t="s">
        <v>49</v>
      </c>
      <c r="B43" s="47"/>
      <c r="C43" s="47"/>
      <c r="D43" s="47"/>
      <c r="E43" s="18"/>
    </row>
    <row r="44" spans="1:5" x14ac:dyDescent="0.25">
      <c r="B44" s="57" t="s">
        <v>18</v>
      </c>
      <c r="C44" s="57"/>
      <c r="D44" s="57"/>
      <c r="E44" s="37" t="s">
        <v>6</v>
      </c>
    </row>
    <row r="45" spans="1:5" x14ac:dyDescent="0.25">
      <c r="B45" s="36"/>
      <c r="C45" s="36"/>
      <c r="D45" s="36"/>
      <c r="E45" s="39"/>
    </row>
    <row r="46" spans="1:5" x14ac:dyDescent="0.25">
      <c r="A46" s="38" t="s">
        <v>74</v>
      </c>
    </row>
    <row r="47" spans="1:5" x14ac:dyDescent="0.25">
      <c r="A47" s="17" t="s">
        <v>26</v>
      </c>
    </row>
    <row r="48" spans="1:5" x14ac:dyDescent="0.25">
      <c r="A48" s="1" t="s">
        <v>32</v>
      </c>
      <c r="B48" s="2">
        <f>'3кв'!B54</f>
        <v>-67763.768999999971</v>
      </c>
    </row>
    <row r="49" spans="1:2" ht="30" x14ac:dyDescent="0.25">
      <c r="A49" s="40" t="s">
        <v>121</v>
      </c>
      <c r="B49" s="3"/>
    </row>
    <row r="50" spans="1:2" x14ac:dyDescent="0.25">
      <c r="A50" s="1" t="s">
        <v>27</v>
      </c>
      <c r="B50" s="3">
        <v>263703.25</v>
      </c>
    </row>
    <row r="51" spans="1:2" x14ac:dyDescent="0.25">
      <c r="A51" s="40"/>
      <c r="B51" s="3"/>
    </row>
    <row r="52" spans="1:2" ht="30" x14ac:dyDescent="0.25">
      <c r="A52" s="40" t="s">
        <v>31</v>
      </c>
      <c r="B52" s="3">
        <f>E32</f>
        <v>267106.16600000003</v>
      </c>
    </row>
    <row r="53" spans="1:2" x14ac:dyDescent="0.25">
      <c r="A53" s="17" t="s">
        <v>28</v>
      </c>
      <c r="B53" s="4">
        <f>B48+B50+B51-B52</f>
        <v>-71166.684999999998</v>
      </c>
    </row>
  </sheetData>
  <mergeCells count="28">
    <mergeCell ref="A40:D40"/>
    <mergeCell ref="B41:D41"/>
    <mergeCell ref="A43:D43"/>
    <mergeCell ref="B44:D44"/>
    <mergeCell ref="A34:E34"/>
    <mergeCell ref="A35:E35"/>
    <mergeCell ref="A36:E36"/>
    <mergeCell ref="A37:E37"/>
    <mergeCell ref="A38:E38"/>
    <mergeCell ref="A39:E39"/>
    <mergeCell ref="A15:E15"/>
    <mergeCell ref="A16:E16"/>
    <mergeCell ref="A17:E17"/>
    <mergeCell ref="A18:E18"/>
    <mergeCell ref="A19:E19"/>
    <mergeCell ref="A33:E33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view="pageBreakPreview" topLeftCell="A33" zoomScaleSheetLayoutView="100" workbookViewId="0">
      <selection activeCell="A45" sqref="A45:XFD45"/>
    </sheetView>
  </sheetViews>
  <sheetFormatPr defaultRowHeight="15.75" x14ac:dyDescent="0.25"/>
  <cols>
    <col min="1" max="1" width="10.5703125" style="60" customWidth="1"/>
    <col min="2" max="2" width="60.42578125" style="60" customWidth="1"/>
    <col min="3" max="3" width="16.140625" style="60" customWidth="1"/>
    <col min="4" max="4" width="14.5703125" style="60" customWidth="1"/>
    <col min="5" max="5" width="14.7109375" style="60" customWidth="1"/>
    <col min="6" max="6" width="12.42578125" style="60" customWidth="1"/>
    <col min="7" max="7" width="12" style="60" customWidth="1"/>
    <col min="8" max="8" width="13.5703125" style="60" customWidth="1"/>
    <col min="9" max="16384" width="9.140625" style="60"/>
  </cols>
  <sheetData>
    <row r="1" spans="1:4" x14ac:dyDescent="0.25">
      <c r="A1" s="58" t="s">
        <v>81</v>
      </c>
      <c r="B1" s="58"/>
      <c r="C1" s="58"/>
      <c r="D1" s="59"/>
    </row>
    <row r="2" spans="1:4" x14ac:dyDescent="0.25">
      <c r="A2" s="61" t="s">
        <v>82</v>
      </c>
      <c r="B2" s="61"/>
      <c r="C2" s="61"/>
      <c r="D2" s="62"/>
    </row>
    <row r="3" spans="1:4" x14ac:dyDescent="0.25">
      <c r="A3" s="61" t="s">
        <v>83</v>
      </c>
      <c r="B3" s="61"/>
      <c r="C3" s="61"/>
      <c r="D3" s="62"/>
    </row>
    <row r="4" spans="1:4" x14ac:dyDescent="0.25">
      <c r="A4" s="58" t="s">
        <v>112</v>
      </c>
      <c r="B4" s="58"/>
      <c r="C4" s="58"/>
      <c r="D4" s="59"/>
    </row>
    <row r="5" spans="1:4" x14ac:dyDescent="0.25">
      <c r="A5" s="63"/>
      <c r="B5" s="63"/>
      <c r="C5" s="63"/>
      <c r="D5" s="64"/>
    </row>
    <row r="6" spans="1:4" x14ac:dyDescent="0.25">
      <c r="A6" s="62"/>
      <c r="B6" s="65" t="s">
        <v>84</v>
      </c>
      <c r="C6" s="66">
        <f>'1кв'!B48</f>
        <v>-17966.189999999999</v>
      </c>
      <c r="D6" s="67"/>
    </row>
    <row r="7" spans="1:4" x14ac:dyDescent="0.25">
      <c r="A7" s="68" t="s">
        <v>85</v>
      </c>
      <c r="B7" s="65" t="s">
        <v>122</v>
      </c>
      <c r="C7" s="66"/>
      <c r="D7" s="67"/>
    </row>
    <row r="8" spans="1:4" x14ac:dyDescent="0.25">
      <c r="A8" s="62"/>
      <c r="B8" s="69" t="s">
        <v>86</v>
      </c>
      <c r="C8" s="66"/>
      <c r="D8" s="67"/>
    </row>
    <row r="9" spans="1:4" x14ac:dyDescent="0.25">
      <c r="A9" s="62"/>
      <c r="B9" s="70" t="s">
        <v>87</v>
      </c>
      <c r="C9" s="66"/>
      <c r="D9" s="67"/>
    </row>
    <row r="10" spans="1:4" x14ac:dyDescent="0.25">
      <c r="A10" s="62"/>
      <c r="B10" s="70" t="s">
        <v>88</v>
      </c>
      <c r="C10" s="66"/>
      <c r="D10" s="67"/>
    </row>
    <row r="11" spans="1:4" x14ac:dyDescent="0.25">
      <c r="A11" s="62"/>
      <c r="B11" s="70" t="s">
        <v>123</v>
      </c>
      <c r="C11" s="66"/>
      <c r="D11" s="67"/>
    </row>
    <row r="12" spans="1:4" x14ac:dyDescent="0.25">
      <c r="B12" s="71" t="s">
        <v>89</v>
      </c>
      <c r="C12" s="72">
        <f>'1кв'!B50+'2кв'!B48+'3кв'!B51+'4кв'!B50</f>
        <v>1006114.0700000001</v>
      </c>
      <c r="D12" s="73"/>
    </row>
    <row r="13" spans="1:4" ht="31.5" x14ac:dyDescent="0.25">
      <c r="B13" s="70" t="s">
        <v>90</v>
      </c>
      <c r="C13" s="72">
        <f>'1кв'!B51+'2кв'!B49+'3кв'!B52</f>
        <v>1350</v>
      </c>
      <c r="D13" s="73"/>
    </row>
    <row r="14" spans="1:4" ht="31.5" x14ac:dyDescent="0.25">
      <c r="B14" s="70" t="s">
        <v>91</v>
      </c>
      <c r="C14" s="72">
        <f>'1кв'!B52+'2кв'!B50</f>
        <v>1200</v>
      </c>
      <c r="D14" s="73"/>
    </row>
    <row r="15" spans="1:4" x14ac:dyDescent="0.25">
      <c r="A15" s="74"/>
      <c r="B15" s="71" t="s">
        <v>92</v>
      </c>
      <c r="C15" s="75">
        <f>SUM(C12:C14)</f>
        <v>1008664.0700000001</v>
      </c>
      <c r="D15" s="67">
        <f>'1кв'!B50+'1кв'!B51+'1кв'!B52+'2кв'!B48+'2кв'!B49+'2кв'!B50+'3кв'!B51+'3кв'!B52+'4кв'!B50</f>
        <v>1008664.0700000001</v>
      </c>
    </row>
    <row r="16" spans="1:4" x14ac:dyDescent="0.25">
      <c r="A16" s="64"/>
      <c r="B16" s="76"/>
      <c r="C16" s="76"/>
      <c r="D16" s="77"/>
    </row>
    <row r="17" spans="1:5" x14ac:dyDescent="0.25">
      <c r="A17" s="78" t="s">
        <v>93</v>
      </c>
      <c r="B17" s="79" t="s">
        <v>35</v>
      </c>
      <c r="C17" s="72">
        <f>'1кв'!E21+'2кв'!E21+'3кв'!E21+'4кв'!E21</f>
        <v>652606.87800000003</v>
      </c>
      <c r="D17" s="77"/>
    </row>
    <row r="18" spans="1:5" x14ac:dyDescent="0.25">
      <c r="A18" s="78"/>
      <c r="B18" s="80" t="s">
        <v>34</v>
      </c>
      <c r="C18" s="72">
        <f>'1кв'!E22+'2кв'!E22+'3кв'!E22+'4кв'!E22</f>
        <v>238259.32199999999</v>
      </c>
      <c r="D18" s="77"/>
    </row>
    <row r="19" spans="1:5" x14ac:dyDescent="0.25">
      <c r="A19" s="78"/>
      <c r="B19" s="80" t="s">
        <v>94</v>
      </c>
      <c r="C19" s="72">
        <f>'1кв'!E23+'2кв'!E23+'3кв'!E23+'4кв'!E23</f>
        <v>0</v>
      </c>
      <c r="D19" s="77"/>
    </row>
    <row r="20" spans="1:5" x14ac:dyDescent="0.25">
      <c r="A20" s="78"/>
      <c r="B20" s="70" t="s">
        <v>95</v>
      </c>
      <c r="C20" s="72">
        <f>'1кв'!E24+'2кв'!E24+'3кв'!E24+'4кв'!E24</f>
        <v>38186.04</v>
      </c>
      <c r="D20" s="77"/>
    </row>
    <row r="21" spans="1:5" x14ac:dyDescent="0.25">
      <c r="A21" s="78"/>
      <c r="B21" s="70" t="s">
        <v>96</v>
      </c>
      <c r="C21" s="72">
        <f>'1кв'!E25+'2кв'!E25+'3кв'!E25+'4кв'!E25</f>
        <v>0</v>
      </c>
      <c r="D21" s="77"/>
    </row>
    <row r="22" spans="1:5" x14ac:dyDescent="0.25">
      <c r="A22" s="78"/>
      <c r="B22" s="70" t="s">
        <v>97</v>
      </c>
      <c r="C22" s="72">
        <f>'1кв'!E26+'2кв'!E26+'3кв'!E26+'4кв'!E26</f>
        <v>0</v>
      </c>
      <c r="D22" s="77"/>
    </row>
    <row r="23" spans="1:5" x14ac:dyDescent="0.25">
      <c r="A23" s="64"/>
      <c r="B23" s="70" t="s">
        <v>24</v>
      </c>
      <c r="C23" s="72">
        <f>'1кв'!E27+'2кв'!E27+'3кв'!E27+'4кв'!E27</f>
        <v>30705.14</v>
      </c>
      <c r="D23" s="77"/>
      <c r="E23" s="81"/>
    </row>
    <row r="24" spans="1:5" x14ac:dyDescent="0.25">
      <c r="A24" s="64"/>
      <c r="B24" s="82" t="s">
        <v>68</v>
      </c>
      <c r="C24" s="72">
        <f>'2кв'!E28+'3кв'!E28+'4кв'!E28+0.01</f>
        <v>305.8</v>
      </c>
      <c r="D24" s="77"/>
      <c r="E24" s="81"/>
    </row>
    <row r="25" spans="1:5" x14ac:dyDescent="0.25">
      <c r="A25" s="78"/>
      <c r="B25" s="83" t="s">
        <v>124</v>
      </c>
      <c r="C25" s="72">
        <f>'1кв'!E29+'1кв'!E30+'2кв'!E29+'3кв'!E30+'4кв'!E29+'4кв'!E30</f>
        <v>16676.355000000003</v>
      </c>
      <c r="D25" s="77"/>
    </row>
    <row r="26" spans="1:5" x14ac:dyDescent="0.25">
      <c r="A26" s="78"/>
      <c r="B26" s="69" t="s">
        <v>98</v>
      </c>
      <c r="C26" s="84">
        <f>SUM(C28:C32)</f>
        <v>85125.040000000008</v>
      </c>
      <c r="D26" s="77"/>
    </row>
    <row r="27" spans="1:5" x14ac:dyDescent="0.25">
      <c r="A27" s="78"/>
      <c r="B27" s="69" t="s">
        <v>86</v>
      </c>
      <c r="C27" s="84"/>
      <c r="D27" s="77"/>
    </row>
    <row r="28" spans="1:5" ht="31.5" x14ac:dyDescent="0.25">
      <c r="A28" s="78"/>
      <c r="B28" s="85" t="s">
        <v>99</v>
      </c>
      <c r="C28" s="86">
        <f>'1кв'!E28</f>
        <v>2269</v>
      </c>
      <c r="D28" s="77"/>
    </row>
    <row r="29" spans="1:5" x14ac:dyDescent="0.25">
      <c r="A29" s="78"/>
      <c r="B29" s="87" t="s">
        <v>100</v>
      </c>
      <c r="C29" s="86">
        <f>'3кв'!E29</f>
        <v>65000</v>
      </c>
      <c r="D29" s="77"/>
    </row>
    <row r="30" spans="1:5" x14ac:dyDescent="0.25">
      <c r="A30" s="78"/>
      <c r="B30" s="85" t="s">
        <v>126</v>
      </c>
      <c r="C30" s="86">
        <f>'3кв'!E31</f>
        <v>13356.04</v>
      </c>
      <c r="D30" s="77"/>
    </row>
    <row r="31" spans="1:5" x14ac:dyDescent="0.25">
      <c r="A31" s="78"/>
      <c r="B31" s="85" t="s">
        <v>125</v>
      </c>
      <c r="C31" s="86">
        <f>'1кв'!E31</f>
        <v>4500</v>
      </c>
      <c r="D31" s="77"/>
    </row>
    <row r="32" spans="1:5" x14ac:dyDescent="0.25">
      <c r="A32" s="78"/>
      <c r="B32" s="85"/>
      <c r="C32" s="86"/>
      <c r="D32" s="77"/>
    </row>
    <row r="33" spans="1:5" x14ac:dyDescent="0.25">
      <c r="A33" s="64"/>
      <c r="B33" s="88" t="s">
        <v>101</v>
      </c>
      <c r="C33" s="89">
        <f>SUM(C17:C26)</f>
        <v>1061864.575</v>
      </c>
      <c r="D33" s="77"/>
      <c r="E33" s="81"/>
    </row>
    <row r="34" spans="1:5" x14ac:dyDescent="0.25">
      <c r="A34" s="64"/>
      <c r="B34" s="88" t="s">
        <v>102</v>
      </c>
      <c r="C34" s="90">
        <f>C6+C15-C33</f>
        <v>-71166.694999999832</v>
      </c>
      <c r="D34" s="77"/>
    </row>
    <row r="35" spans="1:5" x14ac:dyDescent="0.25">
      <c r="A35" s="64"/>
      <c r="B35" s="68"/>
      <c r="C35" s="68"/>
      <c r="D35" s="77"/>
    </row>
    <row r="36" spans="1:5" x14ac:dyDescent="0.25">
      <c r="A36" s="64"/>
      <c r="B36" s="91" t="s">
        <v>103</v>
      </c>
      <c r="C36" s="91"/>
      <c r="D36" s="77"/>
    </row>
    <row r="37" spans="1:5" x14ac:dyDescent="0.25">
      <c r="A37" s="64"/>
      <c r="B37" s="91" t="s">
        <v>104</v>
      </c>
      <c r="C37" s="92">
        <v>100362.73</v>
      </c>
      <c r="D37" s="77"/>
    </row>
    <row r="38" spans="1:5" x14ac:dyDescent="0.25">
      <c r="A38" s="64"/>
      <c r="B38" s="93" t="s">
        <v>105</v>
      </c>
      <c r="C38" s="94">
        <v>98888.59</v>
      </c>
      <c r="D38" s="77"/>
    </row>
    <row r="39" spans="1:5" x14ac:dyDescent="0.25">
      <c r="A39" s="64"/>
      <c r="B39" s="91" t="s">
        <v>106</v>
      </c>
      <c r="C39" s="95">
        <f>C38-C37</f>
        <v>-1474.1399999999994</v>
      </c>
      <c r="D39" s="77"/>
    </row>
    <row r="40" spans="1:5" x14ac:dyDescent="0.25">
      <c r="A40" s="64"/>
      <c r="B40" s="68"/>
      <c r="C40" s="68"/>
      <c r="D40" s="77"/>
    </row>
    <row r="41" spans="1:5" x14ac:dyDescent="0.25">
      <c r="A41" s="64" t="s">
        <v>107</v>
      </c>
      <c r="B41" s="68" t="s">
        <v>108</v>
      </c>
      <c r="C41" s="68"/>
      <c r="D41" s="77"/>
    </row>
    <row r="42" spans="1:5" x14ac:dyDescent="0.25">
      <c r="A42" s="64"/>
      <c r="B42" s="68" t="s">
        <v>109</v>
      </c>
      <c r="C42" s="68"/>
      <c r="D42" s="77"/>
    </row>
    <row r="43" spans="1:5" x14ac:dyDescent="0.25">
      <c r="A43" s="64"/>
      <c r="B43" s="68" t="s">
        <v>110</v>
      </c>
      <c r="C43" s="68"/>
      <c r="D43" s="77"/>
    </row>
    <row r="44" spans="1:5" x14ac:dyDescent="0.25">
      <c r="A44" s="64"/>
      <c r="B44" s="68"/>
      <c r="C44" s="68"/>
      <c r="D44" s="77"/>
    </row>
    <row r="45" spans="1:5" x14ac:dyDescent="0.25">
      <c r="A45" s="64"/>
      <c r="B45" s="68"/>
      <c r="C45" s="68"/>
      <c r="D45" s="77"/>
    </row>
    <row r="46" spans="1:5" x14ac:dyDescent="0.25">
      <c r="A46" s="64"/>
      <c r="B46" s="68" t="s">
        <v>111</v>
      </c>
      <c r="C46" s="68"/>
      <c r="D46" s="77"/>
    </row>
    <row r="47" spans="1:5" x14ac:dyDescent="0.25">
      <c r="A47" s="64"/>
      <c r="B47" s="68"/>
      <c r="C47" s="68"/>
      <c r="D47" s="77"/>
    </row>
    <row r="48" spans="1:5" x14ac:dyDescent="0.25">
      <c r="A48" s="64"/>
      <c r="B48" s="68"/>
      <c r="C48" s="68"/>
      <c r="D48" s="77"/>
    </row>
  </sheetData>
  <mergeCells count="6">
    <mergeCell ref="A1:C1"/>
    <mergeCell ref="A2:C2"/>
    <mergeCell ref="A3:C3"/>
    <mergeCell ref="A4:C4"/>
    <mergeCell ref="A5:C5"/>
    <mergeCell ref="B16:C1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2025-02-25T13:41:36Z</dcterms:modified>
</cp:coreProperties>
</file>